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čunovodstvo\Desktop\ANA KL\000000 POLUGODIŠNJI\IZVRŠENJE - POLUGODIŠNJI\FINALNO ZA PREDATI\"/>
    </mc:Choice>
  </mc:AlternateContent>
  <bookViews>
    <workbookView xWindow="0" yWindow="0" windowWidth="28800" windowHeight="12210" activeTab="2"/>
  </bookViews>
  <sheets>
    <sheet name="SAŽETAK" sheetId="1" r:id="rId1"/>
    <sheet name="Rashodi prema funkcijskoj k " sheetId="8" r:id="rId2"/>
    <sheet name=" Račun prihoda i rashoda" sheetId="3" r:id="rId3"/>
    <sheet name="Rashodi prema izvorima finan" sheetId="5" r:id="rId4"/>
    <sheet name="POSEBNI DIO" sheetId="7" r:id="rId5"/>
  </sheets>
  <definedNames>
    <definedName name="_xlnm.Print_Area" localSheetId="2">' Račun prihoda i rashoda'!$B$1:$I$111</definedName>
    <definedName name="_xlnm.Print_Area" localSheetId="4">'POSEBNI DIO'!$A$113:$I$194</definedName>
    <definedName name="_xlnm.Print_Area" localSheetId="0">SAŽETAK!$B$1:$L$27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4" i="7" l="1"/>
  <c r="H180" i="7"/>
  <c r="F174" i="7"/>
  <c r="F10" i="7"/>
  <c r="F30" i="7"/>
  <c r="H177" i="7" l="1"/>
  <c r="H12" i="1"/>
  <c r="F6" i="8" l="1"/>
  <c r="J93" i="3" l="1"/>
  <c r="J92" i="3" s="1"/>
  <c r="L92" i="3" s="1"/>
  <c r="L87" i="3"/>
  <c r="J87" i="3"/>
  <c r="J46" i="3"/>
  <c r="L28" i="3"/>
  <c r="L24" i="3"/>
  <c r="K37" i="3"/>
  <c r="K31" i="3"/>
  <c r="K32" i="3"/>
  <c r="K28" i="3"/>
  <c r="K26" i="3"/>
  <c r="K25" i="3"/>
  <c r="K24" i="3"/>
  <c r="K11" i="3"/>
  <c r="K12" i="3"/>
  <c r="K13" i="3"/>
  <c r="K14" i="3"/>
  <c r="K15" i="3"/>
  <c r="K16" i="3"/>
  <c r="K17" i="3"/>
  <c r="K18" i="3"/>
  <c r="K20" i="3"/>
  <c r="K21" i="3"/>
  <c r="K22" i="3"/>
  <c r="K34" i="3"/>
  <c r="K35" i="3"/>
  <c r="K36" i="3"/>
  <c r="K107" i="3"/>
  <c r="J79" i="3"/>
  <c r="H100" i="3"/>
  <c r="G106" i="3"/>
  <c r="G101" i="3"/>
  <c r="G100" i="3"/>
  <c r="G97" i="3"/>
  <c r="G96" i="3"/>
  <c r="G93" i="3"/>
  <c r="G92" i="3"/>
  <c r="G87" i="3"/>
  <c r="G86" i="3"/>
  <c r="G68" i="3"/>
  <c r="G61" i="3"/>
  <c r="G55" i="3" s="1"/>
  <c r="G44" i="3" s="1"/>
  <c r="G43" i="3" s="1"/>
  <c r="G56" i="3"/>
  <c r="G52" i="3"/>
  <c r="G50" i="3"/>
  <c r="G46" i="3"/>
  <c r="G45" i="3"/>
  <c r="J35" i="3"/>
  <c r="J34" i="3" s="1"/>
  <c r="J25" i="3"/>
  <c r="J24" i="3" s="1"/>
  <c r="J21" i="3"/>
  <c r="J20" i="3" s="1"/>
  <c r="J16" i="3"/>
  <c r="J13" i="3"/>
  <c r="J12" i="3" s="1"/>
  <c r="F42" i="5"/>
  <c r="F40" i="5"/>
  <c r="F48" i="5"/>
  <c r="F47" i="5"/>
  <c r="H47" i="5" s="1"/>
  <c r="H45" i="5"/>
  <c r="H46" i="5"/>
  <c r="G45" i="5"/>
  <c r="G46" i="5"/>
  <c r="H43" i="5"/>
  <c r="H44" i="5"/>
  <c r="G43" i="5"/>
  <c r="F31" i="5"/>
  <c r="F30" i="5"/>
  <c r="F44" i="5"/>
  <c r="F41" i="5"/>
  <c r="D40" i="5"/>
  <c r="G15" i="1"/>
  <c r="G12" i="1"/>
  <c r="G16" i="1" s="1"/>
  <c r="C19" i="5"/>
  <c r="D33" i="5"/>
  <c r="D30" i="5"/>
  <c r="F17" i="5"/>
  <c r="F8" i="5"/>
  <c r="F7" i="5"/>
  <c r="F19" i="5" l="1"/>
  <c r="H157" i="7"/>
  <c r="H41" i="7"/>
  <c r="H39" i="7"/>
  <c r="H27" i="7"/>
  <c r="H26" i="7" s="1"/>
  <c r="H25" i="7" s="1"/>
  <c r="H21" i="5" l="1"/>
  <c r="G21" i="5"/>
  <c r="D17" i="5"/>
  <c r="D7" i="5"/>
  <c r="H192" i="7" l="1"/>
  <c r="H176" i="7"/>
  <c r="I176" i="7" s="1"/>
  <c r="F175" i="7"/>
  <c r="H179" i="7"/>
  <c r="H178" i="7" s="1"/>
  <c r="F178" i="7"/>
  <c r="H164" i="7"/>
  <c r="F161" i="7"/>
  <c r="H134" i="7"/>
  <c r="H130" i="7"/>
  <c r="F133" i="7"/>
  <c r="F130" i="7"/>
  <c r="I131" i="7"/>
  <c r="H136" i="7"/>
  <c r="I136" i="7" s="1"/>
  <c r="I192" i="7" l="1"/>
  <c r="I178" i="7"/>
  <c r="H175" i="7"/>
  <c r="I179" i="7"/>
  <c r="I130" i="7"/>
  <c r="H103" i="7"/>
  <c r="H101" i="7" s="1"/>
  <c r="H100" i="7"/>
  <c r="H98" i="7"/>
  <c r="H95" i="7"/>
  <c r="H92" i="7"/>
  <c r="H90" i="7"/>
  <c r="H84" i="7"/>
  <c r="H82" i="7"/>
  <c r="H87" i="7"/>
  <c r="H63" i="7"/>
  <c r="H62" i="7" s="1"/>
  <c r="H61" i="7" s="1"/>
  <c r="H42" i="7"/>
  <c r="I42" i="7" s="1"/>
  <c r="H17" i="7"/>
  <c r="I17" i="7" s="1"/>
  <c r="H190" i="7"/>
  <c r="H189" i="7" s="1"/>
  <c r="H187" i="7"/>
  <c r="H186" i="7" s="1"/>
  <c r="H182" i="7"/>
  <c r="I182" i="7" s="1"/>
  <c r="H170" i="7"/>
  <c r="H169" i="7" s="1"/>
  <c r="H109" i="7"/>
  <c r="I109" i="7" s="1"/>
  <c r="H105" i="7"/>
  <c r="I105" i="7" s="1"/>
  <c r="H68" i="7"/>
  <c r="H67" i="7" s="1"/>
  <c r="H58" i="7"/>
  <c r="I58" i="7" s="1"/>
  <c r="H54" i="7"/>
  <c r="I54" i="7" s="1"/>
  <c r="H50" i="7"/>
  <c r="H46" i="7"/>
  <c r="H33" i="7"/>
  <c r="I33" i="7" s="1"/>
  <c r="H31" i="7"/>
  <c r="H24" i="7"/>
  <c r="H21" i="7"/>
  <c r="H20" i="7" s="1"/>
  <c r="H19" i="7" s="1"/>
  <c r="H13" i="7"/>
  <c r="H12" i="7" s="1"/>
  <c r="F189" i="7"/>
  <c r="F169" i="7"/>
  <c r="F104" i="7"/>
  <c r="F53" i="7"/>
  <c r="F16" i="7"/>
  <c r="F186" i="7"/>
  <c r="F181" i="7"/>
  <c r="F163" i="7"/>
  <c r="F96" i="7"/>
  <c r="F88" i="7"/>
  <c r="F80" i="7"/>
  <c r="F73" i="7"/>
  <c r="F72" i="7" s="1"/>
  <c r="F67" i="7"/>
  <c r="F66" i="7" s="1"/>
  <c r="F62" i="7"/>
  <c r="F61" i="7" s="1"/>
  <c r="F45" i="7"/>
  <c r="F37" i="7"/>
  <c r="F29" i="7"/>
  <c r="F25" i="7"/>
  <c r="F24" i="7" s="1"/>
  <c r="F36" i="7" l="1"/>
  <c r="I31" i="7"/>
  <c r="H30" i="7"/>
  <c r="I21" i="7"/>
  <c r="I175" i="7"/>
  <c r="H16" i="7"/>
  <c r="I16" i="7" s="1"/>
  <c r="F79" i="7"/>
  <c r="H38" i="7"/>
  <c r="H37" i="7" s="1"/>
  <c r="H29" i="7"/>
  <c r="I169" i="7"/>
  <c r="H181" i="7"/>
  <c r="H174" i="7" s="1"/>
  <c r="I170" i="7"/>
  <c r="H104" i="7"/>
  <c r="I104" i="7" s="1"/>
  <c r="H45" i="7"/>
  <c r="H53" i="7"/>
  <c r="I53" i="7" s="1"/>
  <c r="G35" i="3"/>
  <c r="G34" i="3"/>
  <c r="G31" i="3"/>
  <c r="G28" i="3"/>
  <c r="G16" i="3"/>
  <c r="G13" i="3"/>
  <c r="G12" i="3"/>
  <c r="G11" i="3"/>
  <c r="G10" i="3"/>
  <c r="C40" i="5"/>
  <c r="C36" i="5"/>
  <c r="C33" i="5"/>
  <c r="C30" i="5"/>
  <c r="C29" i="5" s="1"/>
  <c r="C24" i="5"/>
  <c r="C17" i="5"/>
  <c r="C13" i="5"/>
  <c r="C10" i="5"/>
  <c r="C7" i="5"/>
  <c r="H11" i="7" l="1"/>
  <c r="C6" i="5"/>
  <c r="H36" i="7"/>
  <c r="H10" i="7" s="1"/>
  <c r="I181" i="7"/>
  <c r="G25" i="5"/>
  <c r="H20" i="5"/>
  <c r="G20" i="5"/>
  <c r="H19" i="5"/>
  <c r="G19" i="5"/>
  <c r="H18" i="5"/>
  <c r="G18" i="5"/>
  <c r="H15" i="5"/>
  <c r="G15" i="5"/>
  <c r="H14" i="5"/>
  <c r="H8" i="5"/>
  <c r="G8" i="5"/>
  <c r="F13" i="5"/>
  <c r="H139" i="7"/>
  <c r="H89" i="7"/>
  <c r="I89" i="7" s="1"/>
  <c r="I101" i="7"/>
  <c r="H97" i="7"/>
  <c r="I97" i="7" s="1"/>
  <c r="H93" i="7"/>
  <c r="I93" i="7" s="1"/>
  <c r="H85" i="7"/>
  <c r="I85" i="7" s="1"/>
  <c r="H81" i="7"/>
  <c r="I81" i="7" s="1"/>
  <c r="F138" i="7"/>
  <c r="H163" i="7"/>
  <c r="H116" i="7"/>
  <c r="I187" i="7"/>
  <c r="F185" i="7"/>
  <c r="I38" i="7"/>
  <c r="I37" i="7"/>
  <c r="H74" i="7"/>
  <c r="H66" i="7"/>
  <c r="F36" i="5"/>
  <c r="F33" i="5"/>
  <c r="K15" i="1"/>
  <c r="J56" i="3"/>
  <c r="J61" i="3"/>
  <c r="K49" i="3"/>
  <c r="K48" i="3"/>
  <c r="K78" i="3"/>
  <c r="H44" i="3"/>
  <c r="J15" i="1"/>
  <c r="D6" i="8"/>
  <c r="H11" i="3"/>
  <c r="D13" i="5"/>
  <c r="D36" i="5"/>
  <c r="H15" i="1"/>
  <c r="H16" i="1" s="1"/>
  <c r="I162" i="7" l="1"/>
  <c r="H161" i="7"/>
  <c r="H133" i="7"/>
  <c r="I133" i="7" s="1"/>
  <c r="I134" i="7"/>
  <c r="I74" i="7"/>
  <c r="H73" i="7"/>
  <c r="H72" i="7" s="1"/>
  <c r="H96" i="7"/>
  <c r="I96" i="7" s="1"/>
  <c r="I13" i="7"/>
  <c r="H80" i="7"/>
  <c r="H88" i="7"/>
  <c r="I88" i="7" s="1"/>
  <c r="I36" i="7"/>
  <c r="I161" i="7" l="1"/>
  <c r="I80" i="7"/>
  <c r="H79" i="7"/>
  <c r="I79" i="7" s="1"/>
  <c r="H185" i="7"/>
  <c r="I185" i="7" s="1"/>
  <c r="I186" i="7"/>
  <c r="I72" i="7"/>
  <c r="I73" i="7"/>
  <c r="F12" i="7" l="1"/>
  <c r="G17" i="5"/>
  <c r="J97" i="3"/>
  <c r="J96" i="3" s="1"/>
  <c r="L96" i="3" s="1"/>
  <c r="J28" i="3"/>
  <c r="D47" i="5"/>
  <c r="G7" i="5"/>
  <c r="F10" i="5"/>
  <c r="G10" i="5" s="1"/>
  <c r="F24" i="5"/>
  <c r="G24" i="5" s="1"/>
  <c r="J106" i="3"/>
  <c r="J101" i="3" s="1"/>
  <c r="J86" i="3"/>
  <c r="L86" i="3" s="1"/>
  <c r="J68" i="3"/>
  <c r="J55" i="3" s="1"/>
  <c r="L55" i="3" s="1"/>
  <c r="J52" i="3"/>
  <c r="J50" i="3"/>
  <c r="D10" i="5"/>
  <c r="D24" i="5"/>
  <c r="J12" i="1"/>
  <c r="D29" i="5" l="1"/>
  <c r="H10" i="5"/>
  <c r="H7" i="5"/>
  <c r="F11" i="7"/>
  <c r="I11" i="7" s="1"/>
  <c r="I12" i="7"/>
  <c r="K92" i="3"/>
  <c r="J11" i="3"/>
  <c r="J45" i="3"/>
  <c r="K106" i="3"/>
  <c r="J100" i="3"/>
  <c r="L100" i="3" s="1"/>
  <c r="J16" i="1"/>
  <c r="J27" i="1" s="1"/>
  <c r="H10" i="3"/>
  <c r="H7" i="8"/>
  <c r="F115" i="7"/>
  <c r="F114" i="7" s="1"/>
  <c r="F20" i="7"/>
  <c r="F19" i="7" s="1"/>
  <c r="G27" i="1"/>
  <c r="H6" i="8"/>
  <c r="H30" i="5"/>
  <c r="J44" i="3" l="1"/>
  <c r="L44" i="3" s="1"/>
  <c r="L45" i="3"/>
  <c r="K100" i="3"/>
  <c r="K101" i="3"/>
  <c r="H43" i="3"/>
  <c r="F113" i="7"/>
  <c r="I20" i="7"/>
  <c r="I164" i="7"/>
  <c r="I163" i="7"/>
  <c r="H122" i="7"/>
  <c r="H138" i="7"/>
  <c r="I29" i="7"/>
  <c r="J43" i="3" l="1"/>
  <c r="L43" i="3" s="1"/>
  <c r="I19" i="7"/>
  <c r="F9" i="7"/>
  <c r="I63" i="7"/>
  <c r="I62" i="7"/>
  <c r="I61" i="7"/>
  <c r="F6" i="5"/>
  <c r="F29" i="5"/>
  <c r="G29" i="5" l="1"/>
  <c r="H29" i="5" l="1"/>
  <c r="J10" i="3"/>
  <c r="L10" i="3" l="1"/>
  <c r="L10" i="1"/>
  <c r="G44" i="5"/>
  <c r="H48" i="5"/>
  <c r="H25" i="5"/>
  <c r="H24" i="5"/>
  <c r="H13" i="5"/>
  <c r="G13" i="5"/>
  <c r="G6" i="5"/>
  <c r="I157" i="7"/>
  <c r="I24" i="7"/>
  <c r="G7" i="8"/>
  <c r="G6" i="8"/>
  <c r="I122" i="7" l="1"/>
  <c r="H115" i="7" l="1"/>
  <c r="H114" i="7" s="1"/>
  <c r="H113" i="7" s="1"/>
  <c r="I116" i="7"/>
  <c r="I190" i="7"/>
  <c r="I189" i="7"/>
  <c r="K63" i="3"/>
  <c r="K76" i="3"/>
  <c r="L13" i="1"/>
  <c r="K13" i="1"/>
  <c r="I115" i="7" l="1"/>
  <c r="F8" i="7" l="1"/>
  <c r="K86" i="3"/>
  <c r="K85" i="3"/>
  <c r="K81" i="3"/>
  <c r="K79" i="3"/>
  <c r="K77" i="3"/>
  <c r="K75" i="3"/>
  <c r="K72" i="3"/>
  <c r="K70" i="3"/>
  <c r="K69" i="3"/>
  <c r="K68" i="3"/>
  <c r="K65" i="3"/>
  <c r="K64" i="3"/>
  <c r="K62" i="3"/>
  <c r="K61" i="3"/>
  <c r="K59" i="3"/>
  <c r="K58" i="3"/>
  <c r="K57" i="3"/>
  <c r="K56" i="3"/>
  <c r="K55" i="3"/>
  <c r="K53" i="3"/>
  <c r="K52" i="3"/>
  <c r="K51" i="3"/>
  <c r="K50" i="3"/>
  <c r="K47" i="3"/>
  <c r="K46" i="3"/>
  <c r="K45" i="3"/>
  <c r="K98" i="3"/>
  <c r="K97" i="3"/>
  <c r="K96" i="3"/>
  <c r="L34" i="3"/>
  <c r="L12" i="3"/>
  <c r="L14" i="1"/>
  <c r="K12" i="1"/>
  <c r="K10" i="1"/>
  <c r="I10" i="7" l="1"/>
  <c r="L12" i="1"/>
  <c r="L15" i="1"/>
  <c r="H17" i="5" l="1"/>
  <c r="D6" i="5"/>
  <c r="H6" i="5" s="1"/>
  <c r="K43" i="3"/>
  <c r="K44" i="3"/>
  <c r="G42" i="5" l="1"/>
  <c r="H42" i="5" l="1"/>
  <c r="H11" i="5"/>
  <c r="I114" i="7" l="1"/>
  <c r="I68" i="7"/>
  <c r="I67" i="7"/>
  <c r="I66" i="7"/>
  <c r="I30" i="7"/>
  <c r="I25" i="7"/>
  <c r="I26" i="7"/>
  <c r="H9" i="7" l="1"/>
  <c r="I113" i="7"/>
  <c r="I9" i="7" l="1"/>
  <c r="H8" i="7"/>
  <c r="I8" i="7" s="1"/>
  <c r="L11" i="3"/>
  <c r="L20" i="3"/>
  <c r="H40" i="5"/>
  <c r="G40" i="5"/>
  <c r="H37" i="5"/>
  <c r="G37" i="5"/>
  <c r="H34" i="5"/>
  <c r="H33" i="5"/>
  <c r="H31" i="5"/>
  <c r="K10" i="3" l="1"/>
  <c r="H36" i="5"/>
  <c r="G36" i="5"/>
  <c r="I138" i="7" l="1"/>
  <c r="I139" i="7"/>
  <c r="G11" i="5"/>
</calcChain>
</file>

<file path=xl/sharedStrings.xml><?xml version="1.0" encoding="utf-8"?>
<sst xmlns="http://schemas.openxmlformats.org/spreadsheetml/2006/main" count="486" uniqueCount="245">
  <si>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</si>
  <si>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</si>
  <si>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</si>
  <si>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</si>
  <si>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</si>
  <si>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</si>
  <si>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</si>
  <si>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</si>
  <si>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</si>
  <si>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II. POSEBNI DIO</t>
  </si>
  <si>
    <t>I. OPĆI DIO</t>
  </si>
  <si>
    <t>Materijalni rashodi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</si>
  <si>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</si>
  <si>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</si>
  <si>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</si>
  <si>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</si>
  <si>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</si>
  <si>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….</t>
  </si>
  <si>
    <t>3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</si>
  <si>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</si>
  <si>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</si>
  <si>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</si>
  <si>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</si>
  <si>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</si>
  <si>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</si>
  <si>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</si>
  <si>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</si>
  <si>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Plaće (Bruto)</t>
  </si>
  <si>
    <t>Plaće za redovan rad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</si>
  <si>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</si>
  <si>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</si>
  <si>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</si>
  <si>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</si>
  <si>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</si>
  <si>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</si>
  <si>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</si>
  <si>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</si>
  <si>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</si>
  <si>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</si>
  <si>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</si>
  <si>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</si>
  <si>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</si>
  <si>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</si>
  <si>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</si>
  <si>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</si>
  <si>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</si>
  <si>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</si>
  <si>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</si>
  <si>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 </t>
  </si>
  <si>
    <t xml:space="preserve">Ostali nespomenuti prihodi </t>
  </si>
  <si>
    <t xml:space="preserve">Upravne i administrativne pristojbe  </t>
  </si>
  <si>
    <t xml:space="preserve">Prihodi od upravnih i administrativnih pristojbim pristojbi po oisebnim propisima naknada </t>
  </si>
  <si>
    <t>Prihodi iz nadležnog proračuna i od HZZO-a temeljem ugovorenih obveza</t>
  </si>
  <si>
    <t xml:space="preserve">Prihodi iz nadležnog proračuna za financiranje redovne djelatnosti proračunskih korisnika  </t>
  </si>
  <si>
    <t xml:space="preserve">Prihodi iz nadležnog proračuna za financiranje rashoda poslovanja  </t>
  </si>
  <si>
    <t xml:space="preserve">Prihodi od imovine  </t>
  </si>
  <si>
    <t xml:space="preserve">Prihodi od financijske imovine  </t>
  </si>
  <si>
    <t xml:space="preserve">Kamate na oročena sredstva i depozite po viđenju </t>
  </si>
  <si>
    <t xml:space="preserve">Tekuće donacije </t>
  </si>
  <si>
    <t xml:space="preserve">Ostali rashodi za zaposlene </t>
  </si>
  <si>
    <t xml:space="preserve">Doprinos na plaće </t>
  </si>
  <si>
    <t xml:space="preserve">Doprinos za obvezno zdravstveno osiguranje </t>
  </si>
  <si>
    <t xml:space="preserve">Naknade troškova zaposlenima </t>
  </si>
  <si>
    <t xml:space="preserve">Službena putovanja </t>
  </si>
  <si>
    <t xml:space="preserve">Naknade za prijevoz, za rad na terenu i odvojeni život </t>
  </si>
  <si>
    <t xml:space="preserve">Stručno usavršavanje zaposlenih </t>
  </si>
  <si>
    <t xml:space="preserve">Ostale naknade troškova zaposlenih </t>
  </si>
  <si>
    <t>Rashodi za materijal i energiju</t>
  </si>
  <si>
    <t>Uredski materijal i ostali materijalni rashodi</t>
  </si>
  <si>
    <t xml:space="preserve">Materijal i sirovine </t>
  </si>
  <si>
    <t xml:space="preserve">Energija </t>
  </si>
  <si>
    <t xml:space="preserve">Materijal i dijelovi za tekuće investicijsko održavanje </t>
  </si>
  <si>
    <t xml:space="preserve">Sitan inventar i auto gume </t>
  </si>
  <si>
    <t xml:space="preserve">Službena , radna i zaštitna odjeća </t>
  </si>
  <si>
    <t>Rashodi za usluge</t>
  </si>
  <si>
    <t>Usluge telefona, poštei prijevoza</t>
  </si>
  <si>
    <t xml:space="preserve">Usluge tekućeg investicijskog održavanja </t>
  </si>
  <si>
    <t xml:space="preserve">Usluge promidžbe i informiranja </t>
  </si>
  <si>
    <t xml:space="preserve">Komunalne usluge </t>
  </si>
  <si>
    <t xml:space="preserve">Zakupnina i najamnina </t>
  </si>
  <si>
    <t xml:space="preserve">Zdravstvene i veterinarske usluge </t>
  </si>
  <si>
    <t xml:space="preserve">Intelektualne i osoben usluge </t>
  </si>
  <si>
    <t>Računalne usluge</t>
  </si>
  <si>
    <t xml:space="preserve">Ostale usluge </t>
  </si>
  <si>
    <t xml:space="preserve">Ostali nespomenuti rashodi poslovanja </t>
  </si>
  <si>
    <t xml:space="preserve">Reprezentacija </t>
  </si>
  <si>
    <t>Financijski rashodi</t>
  </si>
  <si>
    <t>Ostali financijski rashodi</t>
  </si>
  <si>
    <t xml:space="preserve">Bankarske usluge i usluge platnog prometa </t>
  </si>
  <si>
    <t xml:space="preserve">Rashodi za nabavu proizvedene dugotrajne imovine </t>
  </si>
  <si>
    <t xml:space="preserve">Računala i računalna oprema </t>
  </si>
  <si>
    <t xml:space="preserve">Pomoći proračunskim korisnicima iz proračuna koji im nije nadležan </t>
  </si>
  <si>
    <t xml:space="preserve">Tekuće pomoći proračunskim korisnicima iz proračuna koji im nije nadležan </t>
  </si>
  <si>
    <t xml:space="preserve">Pristojbe i naknade </t>
  </si>
  <si>
    <t xml:space="preserve">Troškovi sudskih postupaka </t>
  </si>
  <si>
    <t xml:space="preserve">Negativne tečajne razlike </t>
  </si>
  <si>
    <t xml:space="preserve">Zatezne kamate </t>
  </si>
  <si>
    <t xml:space="preserve">Oprema za održavanje i zaštitu </t>
  </si>
  <si>
    <t xml:space="preserve">Uređaji, strojevi i oprema za ostale namjene </t>
  </si>
  <si>
    <t xml:space="preserve">Knjige </t>
  </si>
  <si>
    <t xml:space="preserve">4 Prihod za posebne namjene </t>
  </si>
  <si>
    <t>5 Pomoći</t>
  </si>
  <si>
    <t xml:space="preserve">44 Prihod za posebne namjene-decentralizacija </t>
  </si>
  <si>
    <t>48 Prihod za posebne namjene</t>
  </si>
  <si>
    <t xml:space="preserve">09 Obrazovanje </t>
  </si>
  <si>
    <t xml:space="preserve">Rashodi za zaposlene </t>
  </si>
  <si>
    <t xml:space="preserve">Materijalni rashodi </t>
  </si>
  <si>
    <t xml:space="preserve">Računalne usluge </t>
  </si>
  <si>
    <t xml:space="preserve">Financijski rashodi </t>
  </si>
  <si>
    <t xml:space="preserve">Uredski materijal i ostali materijalni rashodi </t>
  </si>
  <si>
    <t xml:space="preserve">Usluge telefona pošte i prijevoza </t>
  </si>
  <si>
    <t xml:space="preserve">Rashodi djelatnosti </t>
  </si>
  <si>
    <t>Program 4001</t>
  </si>
  <si>
    <t xml:space="preserve">Prihod za posebne namjene -Decentralizacija </t>
  </si>
  <si>
    <t xml:space="preserve">Članarine i norme </t>
  </si>
  <si>
    <t>7=5/3*100</t>
  </si>
  <si>
    <t>5=4/2*100</t>
  </si>
  <si>
    <t xml:space="preserve">Energija  </t>
  </si>
  <si>
    <t>Izvor 4.4.</t>
  </si>
  <si>
    <t>Izvor 1.1.</t>
  </si>
  <si>
    <t xml:space="preserve">44 Prihod za posebne namjene-Decentralizacija </t>
  </si>
  <si>
    <t xml:space="preserve">48 Prihod za posebne namjene </t>
  </si>
  <si>
    <t xml:space="preserve">  </t>
  </si>
  <si>
    <t xml:space="preserve">Kapitalne  pomoći proračunskim korisnicima iz proračuna koji im nije nadležan </t>
  </si>
  <si>
    <t xml:space="preserve">Prihodi od prodaje proizvoda </t>
  </si>
  <si>
    <t xml:space="preserve">Prijenos između proračunskih korisnika istog proračuna </t>
  </si>
  <si>
    <t xml:space="preserve">Doprinos za obvezno  osiguranje u slučaju nezaposlenosti  </t>
  </si>
  <si>
    <t xml:space="preserve">Rashodi za dodatna ulaganja na nefinancijskoj imovini </t>
  </si>
  <si>
    <t xml:space="preserve">Ostali rashodi </t>
  </si>
  <si>
    <t xml:space="preserve">Tekuće donacije u naravi </t>
  </si>
  <si>
    <t>Glava 00403</t>
  </si>
  <si>
    <t xml:space="preserve">USTANOVE U OSNOVNOM ŠKOLSTVU </t>
  </si>
  <si>
    <t xml:space="preserve">RAZVOJ ODGOJNO OBRAZOVNOG SUSTAVA </t>
  </si>
  <si>
    <t>Aktivnost A400104</t>
  </si>
  <si>
    <t xml:space="preserve">e-ŠKOLE </t>
  </si>
  <si>
    <t xml:space="preserve">Intelektualne i osoobne usluge  </t>
  </si>
  <si>
    <t>Aktivnost A400118</t>
  </si>
  <si>
    <t>Pomoći PK</t>
  </si>
  <si>
    <t xml:space="preserve">Rashodi za nabavu proizvedene dugotrajne imovine  </t>
  </si>
  <si>
    <t>Tekući projekat T400110</t>
  </si>
  <si>
    <t>Financiranje troškova prehrane za učenike OŠ</t>
  </si>
  <si>
    <t xml:space="preserve">Opskrba školskih ustanova higijenskim potrepštinama za učenice   </t>
  </si>
  <si>
    <t>Aktivnosti A403001</t>
  </si>
  <si>
    <t xml:space="preserve">Prihodi za posebne namjene -Decentralizacija  </t>
  </si>
  <si>
    <t>Tekuće donacije u naravi</t>
  </si>
  <si>
    <t xml:space="preserve">Naknada za prijevoz na posao i s posla </t>
  </si>
  <si>
    <t>Prijevoz učenika osnovnih škola</t>
  </si>
  <si>
    <t>Program 4030</t>
  </si>
  <si>
    <t xml:space="preserve">OSNOVNOŠKOLSKO OBRAZOVANJE </t>
  </si>
  <si>
    <t xml:space="preserve">Stručno usavršavanje zaposlenika </t>
  </si>
  <si>
    <t>Dodatna ulaganja na građevinskim objektima</t>
  </si>
  <si>
    <t xml:space="preserve">Donacije od pravnih i fizičkih osoba </t>
  </si>
  <si>
    <t>6 Donacije</t>
  </si>
  <si>
    <t>62 Donacije</t>
  </si>
  <si>
    <t xml:space="preserve">Opći prihodi i primici </t>
  </si>
  <si>
    <t>Donacije PK</t>
  </si>
  <si>
    <t xml:space="preserve">Ostale usluge  </t>
  </si>
  <si>
    <t xml:space="preserve">Intelektualne usluge </t>
  </si>
  <si>
    <t xml:space="preserve">Stručno usavršavanje zaposlenika  </t>
  </si>
  <si>
    <t xml:space="preserve">OSTVARENJE/IZVRŠENJE 
1.-12.2025. </t>
  </si>
  <si>
    <t xml:space="preserve">OSTVARENJE/ IZVRŠENJE 
1.-12.2025. </t>
  </si>
  <si>
    <t xml:space="preserve"> IZVRŠENJE 
1.-12.2025. </t>
  </si>
  <si>
    <t>Aktivnost A400125</t>
  </si>
  <si>
    <t xml:space="preserve">Knjižna građa u školskim knjižnicama </t>
  </si>
  <si>
    <t xml:space="preserve">Prihodi iz nadležnog proračuna za financiranje rashoda za nabavu nefinancijske imovine </t>
  </si>
  <si>
    <t xml:space="preserve">Naknade troškova osobama izvan radnog odnosa </t>
  </si>
  <si>
    <t>Naknade građanima u kućanstvu</t>
  </si>
  <si>
    <t xml:space="preserve">Ostale naknade građanima u kućanstvu iz proračuna </t>
  </si>
  <si>
    <t xml:space="preserve">Naknade građanima i kućanstvima na temelju osiguranja i druge naknade </t>
  </si>
  <si>
    <t>Aktivnost A400103</t>
  </si>
  <si>
    <t>Natjecanja, manifestacije i ostalo</t>
  </si>
  <si>
    <t xml:space="preserve">Naknada za rad prestavničkih tijela </t>
  </si>
  <si>
    <t xml:space="preserve">Plaće za prekovremeni rad </t>
  </si>
  <si>
    <t xml:space="preserve">Plaće za posebne uvijete rada </t>
  </si>
  <si>
    <t>Izvannastavne aktivnosti OŠ i SŠ</t>
  </si>
  <si>
    <t xml:space="preserve">Naknade građanima i kućanstvima na temelju osiguranje i druge naknade </t>
  </si>
  <si>
    <t>Naknade građanima i kućanstvima u naravi</t>
  </si>
  <si>
    <t>Aktivnost A400115</t>
  </si>
  <si>
    <t>Osobni pomoćnici i pomoćnici u nastavi</t>
  </si>
  <si>
    <t>Aktivnost T400122</t>
  </si>
  <si>
    <t>ULJP 2021-2027-Učimo zajedno VII</t>
  </si>
  <si>
    <t xml:space="preserve">Tekući prijenosi između proračunskih korisnika istog proračuna </t>
  </si>
  <si>
    <t xml:space="preserve">Tekući prijenosi između proračunskih korisnika istog proračuna temeljem prijenosa EU sredstava </t>
  </si>
  <si>
    <t xml:space="preserve">OŠ PETRA BERISLAVIĆA, TROGIR </t>
  </si>
  <si>
    <t xml:space="preserve">Naknade za rad predstavničkih i izvršnih tijela, povjerenstva i slično </t>
  </si>
  <si>
    <t xml:space="preserve">** AKO Opći i Posebni dio polugodišnjeg izvještaja ne sadrži "TEKUĆI PLAN 2025.", "INDEKS"("OSTVARENJE/IZVRŠENJE 1.-12.2025."/"TEKUĆI PLAN 2025.") iskazuje se kao "OSTVARENJE/IZVRŠENJE 1.-12.2025."/"IZVORNI PLAN 2025." ODNOSNO "REBALANS 2025." </t>
  </si>
  <si>
    <t>PLANIRANO PRVI REBALANS 2026.</t>
  </si>
  <si>
    <t>TEKUĆI PLAN 2026.*</t>
  </si>
  <si>
    <t>IZVORNI PLAN ILI REBALANS 2026.*</t>
  </si>
  <si>
    <t>OSTVARENO 01.01.2026. - 30.6.2026.</t>
  </si>
  <si>
    <t>Izvor 4.8.1.</t>
  </si>
  <si>
    <t>Prihodi za posebne namjene</t>
  </si>
  <si>
    <t>Izvor 5.0.1K</t>
  </si>
  <si>
    <t>Pomoći iz državnog proračuna - PK</t>
  </si>
  <si>
    <t>Izvor 5.0.</t>
  </si>
  <si>
    <t>Izvor 5.2.</t>
  </si>
  <si>
    <t>Ostale pomoći - PK</t>
  </si>
  <si>
    <t>Tekući projekat T400111</t>
  </si>
  <si>
    <t>Rashodi za donacije, kazne, naknade šteta i kapitalne pomoći</t>
  </si>
  <si>
    <t>Aktivnost T400156</t>
  </si>
  <si>
    <t>Izvor 5.0.1Kviš</t>
  </si>
  <si>
    <t>Pomoći iz državnog proračuna - PK Višak</t>
  </si>
  <si>
    <t>Pomoći iz državnog proračuna - SDŽ</t>
  </si>
  <si>
    <t>Izvor 5.0.1Ž</t>
  </si>
  <si>
    <t>Europski socijalni fond plus - SDŽ</t>
  </si>
  <si>
    <t>Izvor 5.6.1Ž</t>
  </si>
  <si>
    <t>Predfinanciranje EU projekata</t>
  </si>
  <si>
    <t>Izvor 1.2.1</t>
  </si>
  <si>
    <t>Izvor 5.0.1K + 5.0.1KViš</t>
  </si>
  <si>
    <t>Izvor 5.2.0KViš</t>
  </si>
  <si>
    <t>Ostale pomoći - PK Višak</t>
  </si>
  <si>
    <t>Aktivnost  A403002</t>
  </si>
  <si>
    <t>Izgradnja i uređenje objekata te nabava i održavanje opreme</t>
  </si>
  <si>
    <t>Izvor 4.8.2</t>
  </si>
  <si>
    <t>Prihodi za posebne namjene PK - prenesena sredstva</t>
  </si>
  <si>
    <t>Aktivnost  A403004</t>
  </si>
  <si>
    <t>Usluge telefona, pošte i prijevoza</t>
  </si>
  <si>
    <t>Ostali nespomenuti financijski rashodi</t>
  </si>
  <si>
    <t>Izvor 3.2.1</t>
  </si>
  <si>
    <t>Izvor 3.2.2</t>
  </si>
  <si>
    <t>Vlastiti prihodi PK</t>
  </si>
  <si>
    <t>Vlastiti prihodi PK - Prenesena sredstva</t>
  </si>
  <si>
    <t>Izvor 6.2.1</t>
  </si>
  <si>
    <t>Izvor 6.2.2</t>
  </si>
  <si>
    <t>Materijal i sirovine</t>
  </si>
  <si>
    <t>Sitni inventar i autogume</t>
  </si>
  <si>
    <t>Donacije PK - Prenesena sredstva</t>
  </si>
  <si>
    <t>Naknade troškova osobama izvan radnog odnosa</t>
  </si>
  <si>
    <t>Ostale naknade iz proračuna u novcu</t>
  </si>
  <si>
    <t>12 Predfinanciranje EU projekata</t>
  </si>
  <si>
    <t>52 Ostale pomoći - PK</t>
  </si>
  <si>
    <t>Zatezne kamate</t>
  </si>
  <si>
    <t>32 Vlastiti prihodi</t>
  </si>
  <si>
    <t>5.0.1KViš - Pomoći iz državnog proračuna - PK Višak</t>
  </si>
  <si>
    <t>5.2.0K Ostale pomoći - PK</t>
  </si>
  <si>
    <t>5.2.0KViš Ostale pomoći - PK Višak</t>
  </si>
  <si>
    <t xml:space="preserve">OSTVARENJE/ IZVRŠENJE 
01.01.2026. - 30.06.2026. </t>
  </si>
  <si>
    <t xml:space="preserve"> IZVRŠENJE 
01.01.2026.-30.06.2026. </t>
  </si>
  <si>
    <t>IZVRŠENJE FINANCIJSKOG PLANA PRORAČUNSKOG KORISNIKA - OSNOVNA ŠKOLA PETRA BERISLAVIĆA 
ZA 2026. GODINU</t>
  </si>
  <si>
    <t xml:space="preserve">OSTVARENJE/IZVRŠENJE 
01.01.2026. - 30.06.2026. </t>
  </si>
  <si>
    <t>5.0.1Ž Pomoći iz državnog proračuna - SDŽ</t>
  </si>
  <si>
    <t>5.0.1K Pomoći iz državnog proračuna - PK</t>
  </si>
  <si>
    <t>5.6.1Ž Europski socijalni fond plus - SDŽ</t>
  </si>
  <si>
    <t>31 Vlastiti prihodi - 32</t>
  </si>
  <si>
    <t>Nabava udžbenika i drugih obrazovnih materijala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</si>
</sst>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F6F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68">
    <xf numFmtId="0" fontId="0" fillId="0" borderId="0" xfId="0"/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Border="1" applyAlignment="1">
      <alignment horizontal="right"/>
    </xf>
    <xf numFmtId="0" fontId="15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15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4" fontId="6" fillId="2" borderId="3" xfId="0" applyNumberFormat="1" applyFont="1" applyFill="1" applyBorder="1" applyAlignment="1" applyProtection="1">
      <alignment horizontal="right" wrapText="1"/>
    </xf>
    <xf numFmtId="4" fontId="8" fillId="2" borderId="3" xfId="0" applyNumberFormat="1" applyFont="1" applyFill="1" applyBorder="1" applyAlignment="1" applyProtection="1">
      <alignment horizontal="right" wrapText="1"/>
    </xf>
    <xf numFmtId="0" fontId="16" fillId="0" borderId="3" xfId="0" applyFont="1" applyBorder="1"/>
    <xf numFmtId="4" fontId="8" fillId="0" borderId="3" xfId="0" applyNumberFormat="1" applyFont="1" applyFill="1" applyBorder="1" applyAlignment="1" applyProtection="1">
      <alignment horizontal="left" vertical="center" wrapText="1"/>
    </xf>
    <xf numFmtId="4" fontId="6" fillId="0" borderId="3" xfId="0" applyNumberFormat="1" applyFont="1" applyFill="1" applyBorder="1" applyAlignment="1" applyProtection="1">
      <alignment vertical="center" wrapText="1"/>
    </xf>
    <xf numFmtId="4" fontId="5" fillId="3" borderId="3" xfId="0" quotePrefix="1" applyNumberFormat="1" applyFont="1" applyFill="1" applyBorder="1" applyAlignment="1">
      <alignment horizontal="left" wrapText="1"/>
    </xf>
    <xf numFmtId="4" fontId="5" fillId="3" borderId="3" xfId="0" applyNumberFormat="1" applyFont="1" applyFill="1" applyBorder="1" applyAlignment="1" applyProtection="1">
      <alignment horizontal="center" vertical="center" wrapText="1"/>
    </xf>
    <xf numFmtId="4" fontId="5" fillId="3" borderId="3" xfId="0" applyNumberFormat="1" applyFont="1" applyFill="1" applyBorder="1" applyAlignment="1" applyProtection="1">
      <alignment horizontal="left" vertical="center" wrapText="1"/>
    </xf>
    <xf numFmtId="4" fontId="4" fillId="3" borderId="3" xfId="0" applyNumberFormat="1" applyFont="1" applyFill="1" applyBorder="1" applyAlignment="1">
      <alignment horizontal="right"/>
    </xf>
    <xf numFmtId="4" fontId="8" fillId="2" borderId="3" xfId="0" applyNumberFormat="1" applyFont="1" applyFill="1" applyBorder="1" applyAlignment="1"/>
    <xf numFmtId="0" fontId="17" fillId="2" borderId="3" xfId="0" applyNumberFormat="1" applyFont="1" applyFill="1" applyBorder="1" applyAlignment="1" applyProtection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17" fillId="3" borderId="3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4" fontId="8" fillId="0" borderId="3" xfId="0" applyNumberFormat="1" applyFont="1" applyBorder="1"/>
    <xf numFmtId="4" fontId="6" fillId="0" borderId="3" xfId="0" applyNumberFormat="1" applyFont="1" applyBorder="1"/>
    <xf numFmtId="0" fontId="8" fillId="2" borderId="3" xfId="0" applyNumberFormat="1" applyFont="1" applyFill="1" applyBorder="1" applyAlignment="1" applyProtection="1">
      <alignment vertical="center" wrapText="1"/>
    </xf>
    <xf numFmtId="0" fontId="20" fillId="0" borderId="0" xfId="0" applyFont="1"/>
    <xf numFmtId="4" fontId="22" fillId="0" borderId="3" xfId="0" applyNumberFormat="1" applyFont="1" applyBorder="1"/>
    <xf numFmtId="0" fontId="18" fillId="0" borderId="0" xfId="0" applyFont="1" applyAlignment="1">
      <alignment vertical="top" wrapText="1"/>
    </xf>
    <xf numFmtId="4" fontId="8" fillId="2" borderId="3" xfId="0" applyNumberFormat="1" applyFont="1" applyFill="1" applyBorder="1"/>
    <xf numFmtId="4" fontId="6" fillId="2" borderId="3" xfId="0" applyNumberFormat="1" applyFont="1" applyFill="1" applyBorder="1"/>
    <xf numFmtId="0" fontId="23" fillId="0" borderId="0" xfId="0" applyFont="1"/>
    <xf numFmtId="0" fontId="6" fillId="2" borderId="3" xfId="0" applyFont="1" applyFill="1" applyBorder="1"/>
    <xf numFmtId="0" fontId="24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22" fillId="0" borderId="0" xfId="0" applyFont="1"/>
    <xf numFmtId="4" fontId="8" fillId="0" borderId="3" xfId="0" applyNumberFormat="1" applyFont="1" applyFill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8" fillId="3" borderId="3" xfId="0" applyNumberFormat="1" applyFont="1" applyFill="1" applyBorder="1" applyAlignment="1">
      <alignment horizontal="right"/>
    </xf>
    <xf numFmtId="4" fontId="8" fillId="0" borderId="3" xfId="0" applyNumberFormat="1" applyFont="1" applyFill="1" applyBorder="1" applyAlignment="1" applyProtection="1">
      <alignment horizontal="right" wrapText="1"/>
    </xf>
    <xf numFmtId="4" fontId="8" fillId="3" borderId="3" xfId="0" applyNumberFormat="1" applyFont="1" applyFill="1" applyBorder="1" applyAlignment="1" applyProtection="1">
      <alignment horizontal="right" wrapText="1"/>
    </xf>
    <xf numFmtId="0" fontId="6" fillId="0" borderId="0" xfId="0" applyFont="1"/>
    <xf numFmtId="0" fontId="8" fillId="2" borderId="3" xfId="0" applyNumberFormat="1" applyFont="1" applyFill="1" applyBorder="1" applyAlignment="1" applyProtection="1">
      <alignment horizontal="left" vertical="center"/>
    </xf>
    <xf numFmtId="0" fontId="6" fillId="3" borderId="2" xfId="0" applyNumberFormat="1" applyFont="1" applyFill="1" applyBorder="1" applyAlignment="1" applyProtection="1">
      <alignment vertical="center"/>
    </xf>
    <xf numFmtId="0" fontId="21" fillId="2" borderId="3" xfId="0" applyFont="1" applyFill="1" applyBorder="1"/>
    <xf numFmtId="0" fontId="25" fillId="2" borderId="3" xfId="0" quotePrefix="1" applyFont="1" applyFill="1" applyBorder="1" applyAlignment="1">
      <alignment horizontal="left" vertical="center"/>
    </xf>
    <xf numFmtId="0" fontId="8" fillId="0" borderId="3" xfId="0" quotePrefix="1" applyNumberFormat="1" applyFont="1" applyFill="1" applyBorder="1" applyAlignment="1" applyProtection="1">
      <alignment horizontal="center" vertical="center" wrapText="1"/>
    </xf>
    <xf numFmtId="4" fontId="8" fillId="2" borderId="3" xfId="0" applyNumberFormat="1" applyFont="1" applyFill="1" applyBorder="1" applyAlignment="1">
      <alignment horizontal="right" wrapText="1"/>
    </xf>
    <xf numFmtId="4" fontId="8" fillId="3" borderId="3" xfId="0" applyNumberFormat="1" applyFont="1" applyFill="1" applyBorder="1" applyAlignment="1">
      <alignment horizontal="right" wrapText="1"/>
    </xf>
    <xf numFmtId="4" fontId="8" fillId="3" borderId="3" xfId="0" applyNumberFormat="1" applyFont="1" applyFill="1" applyBorder="1" applyAlignment="1" applyProtection="1">
      <alignment wrapText="1"/>
    </xf>
    <xf numFmtId="4" fontId="27" fillId="3" borderId="3" xfId="0" applyNumberFormat="1" applyFont="1" applyFill="1" applyBorder="1" applyAlignment="1">
      <alignment horizontal="right"/>
    </xf>
    <xf numFmtId="0" fontId="19" fillId="0" borderId="0" xfId="0" applyFont="1"/>
    <xf numFmtId="0" fontId="6" fillId="0" borderId="3" xfId="0" applyFont="1" applyBorder="1"/>
    <xf numFmtId="2" fontId="8" fillId="0" borderId="3" xfId="0" applyNumberFormat="1" applyFont="1" applyBorder="1"/>
    <xf numFmtId="4" fontId="28" fillId="0" borderId="3" xfId="0" applyNumberFormat="1" applyFont="1" applyBorder="1"/>
    <xf numFmtId="4" fontId="29" fillId="0" borderId="3" xfId="0" applyNumberFormat="1" applyFont="1" applyBorder="1"/>
    <xf numFmtId="4" fontId="30" fillId="0" borderId="3" xfId="0" applyNumberFormat="1" applyFont="1" applyBorder="1"/>
    <xf numFmtId="4" fontId="8" fillId="0" borderId="4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0" fontId="8" fillId="0" borderId="3" xfId="0" quotePrefix="1" applyFont="1" applyFill="1" applyBorder="1" applyAlignment="1">
      <alignment horizontal="left" vertical="center" wrapText="1"/>
    </xf>
    <xf numFmtId="4" fontId="8" fillId="4" borderId="4" xfId="0" applyNumberFormat="1" applyFont="1" applyFill="1" applyBorder="1" applyAlignment="1">
      <alignment horizontal="right"/>
    </xf>
    <xf numFmtId="4" fontId="8" fillId="4" borderId="3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left" vertical="center" wrapText="1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4" fontId="33" fillId="0" borderId="3" xfId="0" applyNumberFormat="1" applyFont="1" applyBorder="1"/>
    <xf numFmtId="2" fontId="32" fillId="0" borderId="3" xfId="0" applyNumberFormat="1" applyFont="1" applyBorder="1"/>
    <xf numFmtId="4" fontId="34" fillId="0" borderId="0" xfId="0" applyNumberFormat="1" applyFont="1"/>
    <xf numFmtId="0" fontId="34" fillId="0" borderId="0" xfId="0" applyFont="1"/>
    <xf numFmtId="4" fontId="33" fillId="2" borderId="3" xfId="0" applyNumberFormat="1" applyFont="1" applyFill="1" applyBorder="1" applyAlignment="1">
      <alignment horizontal="right"/>
    </xf>
    <xf numFmtId="4" fontId="33" fillId="2" borderId="3" xfId="0" applyNumberFormat="1" applyFont="1" applyFill="1" applyBorder="1" applyAlignment="1" applyProtection="1">
      <alignment horizontal="right" wrapText="1"/>
    </xf>
    <xf numFmtId="4" fontId="8" fillId="0" borderId="3" xfId="0" applyNumberFormat="1" applyFont="1" applyFill="1" applyBorder="1"/>
    <xf numFmtId="0" fontId="7" fillId="0" borderId="3" xfId="0" applyFont="1" applyFill="1" applyBorder="1" applyAlignment="1">
      <alignment horizontal="left" vertical="center" indent="1"/>
    </xf>
    <xf numFmtId="4" fontId="33" fillId="0" borderId="3" xfId="0" applyNumberFormat="1" applyFont="1" applyFill="1" applyBorder="1"/>
    <xf numFmtId="4" fontId="6" fillId="0" borderId="3" xfId="0" applyNumberFormat="1" applyFont="1" applyFill="1" applyBorder="1" applyAlignment="1" applyProtection="1">
      <alignment horizontal="right" wrapText="1"/>
    </xf>
    <xf numFmtId="0" fontId="8" fillId="5" borderId="3" xfId="0" applyFont="1" applyFill="1" applyBorder="1" applyAlignment="1">
      <alignment horizontal="left" vertical="center" wrapText="1"/>
    </xf>
    <xf numFmtId="0" fontId="7" fillId="0" borderId="3" xfId="0" quotePrefix="1" applyFont="1" applyFill="1" applyBorder="1" applyAlignment="1">
      <alignment horizontal="left" vertical="center" wrapText="1" indent="1"/>
    </xf>
    <xf numFmtId="4" fontId="6" fillId="0" borderId="3" xfId="0" applyNumberFormat="1" applyFont="1" applyFill="1" applyBorder="1" applyAlignment="1">
      <alignment horizontal="right" wrapText="1"/>
    </xf>
    <xf numFmtId="4" fontId="33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/>
    <xf numFmtId="0" fontId="6" fillId="0" borderId="3" xfId="0" applyFont="1" applyFill="1" applyBorder="1" applyAlignment="1">
      <alignment horizontal="left" vertical="center" wrapText="1" indent="1"/>
    </xf>
    <xf numFmtId="0" fontId="8" fillId="0" borderId="3" xfId="0" quotePrefix="1" applyFont="1" applyFill="1" applyBorder="1" applyAlignment="1">
      <alignment horizontal="left" vertical="center"/>
    </xf>
    <xf numFmtId="0" fontId="6" fillId="0" borderId="3" xfId="0" quotePrefix="1" applyFont="1" applyFill="1" applyBorder="1" applyAlignment="1">
      <alignment horizontal="left" vertical="center" wrapText="1"/>
    </xf>
    <xf numFmtId="0" fontId="6" fillId="0" borderId="3" xfId="0" quotePrefix="1" applyFont="1" applyFill="1" applyBorder="1" applyAlignment="1">
      <alignment horizontal="left" vertical="center"/>
    </xf>
    <xf numFmtId="4" fontId="8" fillId="0" borderId="3" xfId="0" applyNumberFormat="1" applyFont="1" applyFill="1" applyBorder="1" applyAlignment="1">
      <alignment horizontal="right" wrapText="1"/>
    </xf>
    <xf numFmtId="0" fontId="8" fillId="4" borderId="4" xfId="0" applyFont="1" applyFill="1" applyBorder="1" applyAlignment="1">
      <alignment horizontal="left" vertical="center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16" fillId="0" borderId="0" xfId="0" applyFont="1" applyFill="1"/>
    <xf numFmtId="1" fontId="8" fillId="0" borderId="1" xfId="0" applyNumberFormat="1" applyFont="1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left" vertical="center" wrapText="1"/>
    </xf>
    <xf numFmtId="1" fontId="6" fillId="0" borderId="4" xfId="0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left" vertical="center" wrapText="1"/>
    </xf>
    <xf numFmtId="0" fontId="6" fillId="0" borderId="0" xfId="0" applyFont="1" applyFill="1"/>
    <xf numFmtId="0" fontId="0" fillId="0" borderId="0" xfId="0" applyFill="1"/>
    <xf numFmtId="0" fontId="15" fillId="0" borderId="3" xfId="0" quotePrefix="1" applyFont="1" applyFill="1" applyBorder="1" applyAlignment="1">
      <alignment horizontal="left" vertical="center"/>
    </xf>
    <xf numFmtId="0" fontId="7" fillId="0" borderId="3" xfId="0" quotePrefix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 indent="1"/>
    </xf>
    <xf numFmtId="4" fontId="16" fillId="0" borderId="0" xfId="0" applyNumberFormat="1" applyFont="1"/>
    <xf numFmtId="0" fontId="18" fillId="0" borderId="0" xfId="0" applyFont="1" applyFill="1" applyAlignment="1">
      <alignment vertical="top" wrapText="1"/>
    </xf>
    <xf numFmtId="2" fontId="6" fillId="0" borderId="3" xfId="0" applyNumberFormat="1" applyFont="1" applyFill="1" applyBorder="1" applyAlignment="1">
      <alignment horizontal="right"/>
    </xf>
    <xf numFmtId="2" fontId="6" fillId="0" borderId="3" xfId="0" applyNumberFormat="1" applyFont="1" applyFill="1" applyBorder="1" applyAlignment="1" applyProtection="1">
      <alignment horizontal="right" wrapText="1"/>
    </xf>
    <xf numFmtId="4" fontId="22" fillId="0" borderId="3" xfId="0" applyNumberFormat="1" applyFont="1" applyFill="1" applyBorder="1"/>
    <xf numFmtId="4" fontId="8" fillId="5" borderId="3" xfId="0" applyNumberFormat="1" applyFont="1" applyFill="1" applyBorder="1" applyAlignment="1" applyProtection="1">
      <alignment vertical="center" wrapText="1"/>
    </xf>
    <xf numFmtId="4" fontId="8" fillId="5" borderId="3" xfId="0" applyNumberFormat="1" applyFont="1" applyFill="1" applyBorder="1"/>
    <xf numFmtId="4" fontId="8" fillId="5" borderId="3" xfId="0" applyNumberFormat="1" applyFont="1" applyFill="1" applyBorder="1" applyAlignment="1">
      <alignment horizontal="right"/>
    </xf>
    <xf numFmtId="4" fontId="8" fillId="5" borderId="3" xfId="0" applyNumberFormat="1" applyFont="1" applyFill="1" applyBorder="1" applyAlignment="1" applyProtection="1">
      <alignment horizontal="right" wrapText="1"/>
    </xf>
    <xf numFmtId="0" fontId="6" fillId="0" borderId="3" xfId="0" applyFont="1" applyFill="1" applyBorder="1"/>
    <xf numFmtId="0" fontId="1" fillId="0" borderId="0" xfId="0" applyFont="1" applyFill="1"/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vertical="center" wrapText="1"/>
    </xf>
    <xf numFmtId="0" fontId="6" fillId="3" borderId="2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8" fillId="0" borderId="3" xfId="0" quotePrefix="1" applyFont="1" applyBorder="1" applyAlignment="1">
      <alignment horizontal="center" vertical="center" wrapText="1"/>
    </xf>
    <xf numFmtId="0" fontId="17" fillId="0" borderId="3" xfId="0" quotePrefix="1" applyFont="1" applyBorder="1" applyAlignment="1">
      <alignment horizontal="center" wrapText="1"/>
    </xf>
    <xf numFmtId="0" fontId="17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/>
    </xf>
    <xf numFmtId="0" fontId="8" fillId="3" borderId="1" xfId="0" quotePrefix="1" applyNumberFormat="1" applyFont="1" applyFill="1" applyBorder="1" applyAlignment="1" applyProtection="1">
      <alignment horizontal="left" vertical="center" wrapText="1"/>
    </xf>
    <xf numFmtId="0" fontId="8" fillId="0" borderId="1" xfId="0" quotePrefix="1" applyNumberFormat="1" applyFont="1" applyFill="1" applyBorder="1" applyAlignment="1" applyProtection="1">
      <alignment horizontal="left" vertical="center" wrapText="1"/>
    </xf>
    <xf numFmtId="0" fontId="8" fillId="2" borderId="5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6" fillId="2" borderId="6" xfId="0" applyNumberFormat="1" applyFont="1" applyFill="1" applyBorder="1" applyAlignment="1" applyProtection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35" fillId="0" borderId="0" xfId="0" applyFont="1" applyFill="1" applyAlignment="1">
      <alignment wrapText="1"/>
    </xf>
    <xf numFmtId="0" fontId="27" fillId="0" borderId="0" xfId="0" applyFont="1" applyFill="1" applyAlignment="1">
      <alignment horizontal="center"/>
    </xf>
    <xf numFmtId="0" fontId="36" fillId="0" borderId="0" xfId="0" applyFont="1" applyFill="1"/>
    <xf numFmtId="0" fontId="8" fillId="0" borderId="4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left" vertical="center" wrapText="1"/>
    </xf>
    <xf numFmtId="1" fontId="8" fillId="0" borderId="4" xfId="0" applyNumberFormat="1" applyFont="1" applyFill="1" applyBorder="1" applyAlignment="1">
      <alignment horizontal="left" vertical="center" wrapText="1"/>
    </xf>
    <xf numFmtId="1" fontId="8" fillId="0" borderId="4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right" vertical="center" wrapText="1"/>
    </xf>
    <xf numFmtId="4" fontId="30" fillId="0" borderId="0" xfId="0" applyNumberFormat="1" applyFont="1" applyFill="1"/>
    <xf numFmtId="0" fontId="6" fillId="0" borderId="1" xfId="0" applyFont="1" applyFill="1" applyBorder="1" applyAlignment="1">
      <alignment horizontal="left" vertical="center" wrapText="1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8" fillId="4" borderId="3" xfId="0" applyNumberFormat="1" applyFont="1" applyFill="1" applyBorder="1" applyAlignment="1" applyProtection="1">
      <alignment horizontal="center" vertical="center" wrapText="1"/>
    </xf>
    <xf numFmtId="0" fontId="17" fillId="4" borderId="1" xfId="0" applyNumberFormat="1" applyFont="1" applyFill="1" applyBorder="1" applyAlignment="1" applyProtection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7" fillId="4" borderId="4" xfId="0" applyNumberFormat="1" applyFont="1" applyFill="1" applyBorder="1" applyAlignment="1" applyProtection="1">
      <alignment horizontal="center" vertical="center" wrapText="1"/>
    </xf>
    <xf numFmtId="0" fontId="17" fillId="4" borderId="3" xfId="0" applyNumberFormat="1" applyFont="1" applyFill="1" applyBorder="1" applyAlignment="1" applyProtection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4" fontId="8" fillId="7" borderId="4" xfId="0" applyNumberFormat="1" applyFont="1" applyFill="1" applyBorder="1" applyAlignment="1">
      <alignment horizontal="right"/>
    </xf>
    <xf numFmtId="4" fontId="8" fillId="7" borderId="3" xfId="0" applyNumberFormat="1" applyFont="1" applyFill="1" applyBorder="1" applyAlignment="1">
      <alignment horizontal="right"/>
    </xf>
    <xf numFmtId="0" fontId="8" fillId="6" borderId="1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4" fontId="8" fillId="6" borderId="4" xfId="0" applyNumberFormat="1" applyFont="1" applyFill="1" applyBorder="1" applyAlignment="1">
      <alignment horizontal="right"/>
    </xf>
    <xf numFmtId="4" fontId="8" fillId="6" borderId="3" xfId="0" applyNumberFormat="1" applyFont="1" applyFill="1" applyBorder="1" applyAlignment="1">
      <alignment horizontal="right"/>
    </xf>
    <xf numFmtId="1" fontId="8" fillId="7" borderId="1" xfId="0" applyNumberFormat="1" applyFont="1" applyFill="1" applyBorder="1" applyAlignment="1">
      <alignment horizontal="left" vertical="center"/>
    </xf>
    <xf numFmtId="1" fontId="8" fillId="7" borderId="2" xfId="0" applyNumberFormat="1" applyFont="1" applyFill="1" applyBorder="1" applyAlignment="1">
      <alignment horizontal="left" vertical="center"/>
    </xf>
    <xf numFmtId="1" fontId="8" fillId="7" borderId="4" xfId="0" applyNumberFormat="1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4" fontId="8" fillId="3" borderId="4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left" vertical="center" wrapText="1"/>
    </xf>
    <xf numFmtId="0" fontId="8" fillId="3" borderId="3" xfId="0" quotePrefix="1" applyFont="1" applyFill="1" applyBorder="1" applyAlignment="1">
      <alignment horizontal="left" vertical="center" wrapText="1"/>
    </xf>
    <xf numFmtId="1" fontId="8" fillId="3" borderId="1" xfId="0" applyNumberFormat="1" applyFont="1" applyFill="1" applyBorder="1" applyAlignment="1">
      <alignment horizontal="left" vertical="center" wrapText="1"/>
    </xf>
    <xf numFmtId="1" fontId="8" fillId="3" borderId="2" xfId="0" applyNumberFormat="1" applyFont="1" applyFill="1" applyBorder="1" applyAlignment="1">
      <alignment horizontal="left" vertical="center" wrapText="1"/>
    </xf>
    <xf numFmtId="1" fontId="8" fillId="3" borderId="4" xfId="0" applyNumberFormat="1" applyFont="1" applyFill="1" applyBorder="1" applyAlignment="1">
      <alignment horizontal="left" vertical="center" wrapText="1"/>
    </xf>
    <xf numFmtId="1" fontId="8" fillId="8" borderId="1" xfId="0" applyNumberFormat="1" applyFont="1" applyFill="1" applyBorder="1" applyAlignment="1">
      <alignment horizontal="left" vertical="center" wrapText="1"/>
    </xf>
    <xf numFmtId="1" fontId="8" fillId="8" borderId="2" xfId="0" applyNumberFormat="1" applyFont="1" applyFill="1" applyBorder="1" applyAlignment="1">
      <alignment horizontal="left" vertical="center" wrapText="1"/>
    </xf>
    <xf numFmtId="1" fontId="8" fillId="8" borderId="4" xfId="0" applyNumberFormat="1" applyFont="1" applyFill="1" applyBorder="1" applyAlignment="1">
      <alignment horizontal="left" vertical="center" wrapText="1"/>
    </xf>
    <xf numFmtId="0" fontId="8" fillId="8" borderId="3" xfId="0" quotePrefix="1" applyFont="1" applyFill="1" applyBorder="1" applyAlignment="1">
      <alignment horizontal="left" vertical="center" wrapText="1"/>
    </xf>
    <xf numFmtId="4" fontId="8" fillId="8" borderId="4" xfId="0" applyNumberFormat="1" applyFont="1" applyFill="1" applyBorder="1" applyAlignment="1">
      <alignment horizontal="right"/>
    </xf>
    <xf numFmtId="4" fontId="8" fillId="8" borderId="3" xfId="0" applyNumberFormat="1" applyFont="1" applyFill="1" applyBorder="1" applyAlignment="1">
      <alignment horizontal="right"/>
    </xf>
    <xf numFmtId="0" fontId="16" fillId="8" borderId="0" xfId="0" applyFont="1" applyFill="1"/>
    <xf numFmtId="1" fontId="8" fillId="8" borderId="1" xfId="0" applyNumberFormat="1" applyFont="1" applyFill="1" applyBorder="1" applyAlignment="1">
      <alignment horizontal="left" vertical="center" wrapText="1"/>
    </xf>
    <xf numFmtId="1" fontId="8" fillId="8" borderId="2" xfId="0" applyNumberFormat="1" applyFont="1" applyFill="1" applyBorder="1" applyAlignment="1">
      <alignment horizontal="left" vertical="center" wrapText="1"/>
    </xf>
    <xf numFmtId="1" fontId="8" fillId="8" borderId="4" xfId="0" applyNumberFormat="1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left" vertical="center" wrapText="1"/>
    </xf>
    <xf numFmtId="1" fontId="6" fillId="8" borderId="4" xfId="0" applyNumberFormat="1" applyFont="1" applyFill="1" applyBorder="1" applyAlignment="1">
      <alignment horizontal="left" vertical="center" wrapText="1"/>
    </xf>
    <xf numFmtId="4" fontId="6" fillId="8" borderId="3" xfId="0" applyNumberFormat="1" applyFont="1" applyFill="1" applyBorder="1" applyAlignment="1">
      <alignment horizontal="right"/>
    </xf>
    <xf numFmtId="0" fontId="8" fillId="8" borderId="1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8" fillId="3" borderId="2" xfId="0" applyNumberFormat="1" applyFont="1" applyFill="1" applyBorder="1" applyAlignment="1" applyProtection="1">
      <alignment horizontal="center" vertical="center" wrapText="1"/>
    </xf>
    <xf numFmtId="0" fontId="8" fillId="3" borderId="4" xfId="0" applyNumberFormat="1" applyFont="1" applyFill="1" applyBorder="1" applyAlignment="1" applyProtection="1">
      <alignment horizontal="center" vertical="center" wrapText="1"/>
    </xf>
    <xf numFmtId="0" fontId="8" fillId="5" borderId="3" xfId="0" applyNumberFormat="1" applyFont="1" applyFill="1" applyBorder="1" applyAlignment="1" applyProtection="1">
      <alignment horizontal="left" vertical="center" wrapText="1"/>
    </xf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colors>
    <mruColors>
      <color rgb="FFEFF6FB"/>
      <color rgb="FFCCECFF"/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5"/>
  <sheetViews>
    <sheetView topLeftCell="B1" zoomScaleNormal="100" workbookViewId="0">
      <selection activeCell="I23" sqref="I23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60" t="s">
        <v>238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7"/>
    </row>
    <row r="2" spans="2:13" ht="18" customHeight="1" x14ac:dyDescent="0.25"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2"/>
    </row>
    <row r="3" spans="2:13" ht="15.75" customHeight="1" x14ac:dyDescent="0.25">
      <c r="B3" s="160" t="s">
        <v>10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"/>
    </row>
    <row r="4" spans="2:13" ht="18" x14ac:dyDescent="0.25"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3"/>
    </row>
    <row r="5" spans="2:13" ht="18" customHeight="1" x14ac:dyDescent="0.25">
      <c r="B5" s="160" t="s">
        <v>39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5"/>
    </row>
    <row r="6" spans="2:13" ht="18" customHeight="1" x14ac:dyDescent="0.25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5"/>
    </row>
    <row r="7" spans="2:13" ht="18" customHeight="1" x14ac:dyDescent="0.25">
      <c r="B7" s="175" t="s">
        <v>47</v>
      </c>
      <c r="C7" s="175"/>
      <c r="D7" s="175"/>
      <c r="E7" s="175"/>
      <c r="F7" s="175"/>
      <c r="G7" s="33"/>
      <c r="H7" s="30"/>
      <c r="I7" s="30"/>
      <c r="J7" s="30"/>
      <c r="K7" s="30"/>
      <c r="L7" s="30"/>
    </row>
    <row r="8" spans="2:13" ht="25.5" x14ac:dyDescent="0.25">
      <c r="B8" s="168" t="s">
        <v>8</v>
      </c>
      <c r="C8" s="168"/>
      <c r="D8" s="168"/>
      <c r="E8" s="168"/>
      <c r="F8" s="168"/>
      <c r="G8" s="82" t="s">
        <v>159</v>
      </c>
      <c r="H8" s="82" t="s">
        <v>188</v>
      </c>
      <c r="I8" s="82" t="s">
        <v>187</v>
      </c>
      <c r="J8" s="82" t="s">
        <v>239</v>
      </c>
      <c r="K8" s="82" t="s">
        <v>19</v>
      </c>
      <c r="L8" s="82" t="s">
        <v>37</v>
      </c>
    </row>
    <row r="9" spans="2:13" x14ac:dyDescent="0.25">
      <c r="B9" s="169">
        <v>1</v>
      </c>
      <c r="C9" s="169"/>
      <c r="D9" s="169"/>
      <c r="E9" s="169"/>
      <c r="F9" s="170"/>
      <c r="G9" s="55">
        <v>5</v>
      </c>
      <c r="H9" s="55">
        <v>3</v>
      </c>
      <c r="I9" s="55">
        <v>4</v>
      </c>
      <c r="J9" s="55">
        <v>5</v>
      </c>
      <c r="K9" s="55" t="s">
        <v>29</v>
      </c>
      <c r="L9" s="55" t="s">
        <v>115</v>
      </c>
    </row>
    <row r="10" spans="2:13" x14ac:dyDescent="0.25">
      <c r="B10" s="154" t="s">
        <v>21</v>
      </c>
      <c r="C10" s="155"/>
      <c r="D10" s="155"/>
      <c r="E10" s="155"/>
      <c r="F10" s="166"/>
      <c r="G10" s="72">
        <v>1655786.62</v>
      </c>
      <c r="H10" s="41">
        <v>2193825.3199999998</v>
      </c>
      <c r="I10" s="72">
        <v>0</v>
      </c>
      <c r="J10" s="72">
        <v>863132.52</v>
      </c>
      <c r="K10" s="72">
        <f>J10/G10*100</f>
        <v>52.128245848489819</v>
      </c>
      <c r="L10" s="72">
        <f>J10/H10*100</f>
        <v>39.343721313235648</v>
      </c>
    </row>
    <row r="11" spans="2:13" x14ac:dyDescent="0.25">
      <c r="B11" s="167" t="s">
        <v>20</v>
      </c>
      <c r="C11" s="166"/>
      <c r="D11" s="166"/>
      <c r="E11" s="166"/>
      <c r="F11" s="166"/>
      <c r="G11" s="72">
        <v>0</v>
      </c>
      <c r="H11" s="41">
        <v>0</v>
      </c>
      <c r="I11" s="72">
        <v>0</v>
      </c>
      <c r="J11" s="72">
        <v>0</v>
      </c>
      <c r="K11" s="72">
        <v>0</v>
      </c>
      <c r="L11" s="72">
        <v>0</v>
      </c>
    </row>
    <row r="12" spans="2:13" x14ac:dyDescent="0.25">
      <c r="B12" s="163" t="s">
        <v>0</v>
      </c>
      <c r="C12" s="164"/>
      <c r="D12" s="164"/>
      <c r="E12" s="164"/>
      <c r="F12" s="165"/>
      <c r="G12" s="74">
        <f>G11+G10</f>
        <v>1655786.62</v>
      </c>
      <c r="H12" s="74">
        <f>+H10</f>
        <v>2193825.3199999998</v>
      </c>
      <c r="I12" s="74">
        <v>0</v>
      </c>
      <c r="J12" s="74">
        <f>J11+J10</f>
        <v>863132.52</v>
      </c>
      <c r="K12" s="74">
        <f>J12/G12*100</f>
        <v>52.128245848489819</v>
      </c>
      <c r="L12" s="74">
        <f>J12/H12*100</f>
        <v>39.343721313235648</v>
      </c>
    </row>
    <row r="13" spans="2:13" x14ac:dyDescent="0.25">
      <c r="B13" s="174" t="s">
        <v>22</v>
      </c>
      <c r="C13" s="155"/>
      <c r="D13" s="155"/>
      <c r="E13" s="155"/>
      <c r="F13" s="155"/>
      <c r="G13" s="72">
        <v>1748755.07</v>
      </c>
      <c r="H13" s="41">
        <v>1932232.49</v>
      </c>
      <c r="I13" s="72">
        <v>0</v>
      </c>
      <c r="J13" s="72">
        <v>856442.24</v>
      </c>
      <c r="K13" s="75">
        <f>J13/G13*100</f>
        <v>48.97439639731823</v>
      </c>
      <c r="L13" s="75">
        <f>J13/H13*100</f>
        <v>44.323974699338585</v>
      </c>
    </row>
    <row r="14" spans="2:13" x14ac:dyDescent="0.25">
      <c r="B14" s="172" t="s">
        <v>23</v>
      </c>
      <c r="C14" s="166"/>
      <c r="D14" s="166"/>
      <c r="E14" s="166"/>
      <c r="F14" s="166"/>
      <c r="G14" s="73">
        <v>34600.720000000001</v>
      </c>
      <c r="H14" s="83">
        <v>31529.51</v>
      </c>
      <c r="I14" s="73">
        <v>0</v>
      </c>
      <c r="J14" s="73">
        <v>0</v>
      </c>
      <c r="K14" s="75">
        <v>0</v>
      </c>
      <c r="L14" s="75">
        <f>J14/H14*100</f>
        <v>0</v>
      </c>
    </row>
    <row r="15" spans="2:13" x14ac:dyDescent="0.25">
      <c r="B15" s="13" t="s">
        <v>1</v>
      </c>
      <c r="C15" s="79"/>
      <c r="D15" s="79"/>
      <c r="E15" s="79"/>
      <c r="F15" s="79"/>
      <c r="G15" s="74">
        <f>G14+G13</f>
        <v>1783355.79</v>
      </c>
      <c r="H15" s="84">
        <f>H14+H13</f>
        <v>1963762</v>
      </c>
      <c r="I15" s="74">
        <v>0</v>
      </c>
      <c r="J15" s="74">
        <f>J14+J13</f>
        <v>856442.24</v>
      </c>
      <c r="K15" s="74">
        <f>J15/G15*100</f>
        <v>48.024193758890924</v>
      </c>
      <c r="L15" s="74">
        <f>J15/H15*100</f>
        <v>43.612323692993343</v>
      </c>
    </row>
    <row r="16" spans="2:13" x14ac:dyDescent="0.25">
      <c r="B16" s="173" t="s">
        <v>2</v>
      </c>
      <c r="C16" s="164"/>
      <c r="D16" s="164"/>
      <c r="E16" s="164"/>
      <c r="F16" s="164"/>
      <c r="G16" s="76">
        <f>G12-G15</f>
        <v>-127569.16999999993</v>
      </c>
      <c r="H16" s="74">
        <f>H15-H10</f>
        <v>-230063.31999999983</v>
      </c>
      <c r="I16" s="76">
        <v>0</v>
      </c>
      <c r="J16" s="76">
        <f>J12-J15</f>
        <v>6690.2800000000279</v>
      </c>
      <c r="K16" s="76">
        <v>0</v>
      </c>
      <c r="L16" s="76">
        <v>0</v>
      </c>
    </row>
    <row r="17" spans="1:49" ht="18" x14ac:dyDescent="0.25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"/>
    </row>
    <row r="18" spans="1:49" ht="18" customHeight="1" x14ac:dyDescent="0.25">
      <c r="B18" s="153" t="s">
        <v>44</v>
      </c>
      <c r="C18" s="153"/>
      <c r="D18" s="153"/>
      <c r="E18" s="153"/>
      <c r="F18" s="153"/>
      <c r="G18" s="28"/>
      <c r="H18" s="29"/>
      <c r="I18" s="29"/>
      <c r="J18" s="29"/>
      <c r="K18" s="30"/>
      <c r="L18" s="30"/>
      <c r="M18" s="1"/>
    </row>
    <row r="19" spans="1:49" ht="25.5" x14ac:dyDescent="0.25">
      <c r="B19" s="156" t="s">
        <v>8</v>
      </c>
      <c r="C19" s="156"/>
      <c r="D19" s="156"/>
      <c r="E19" s="156"/>
      <c r="F19" s="156"/>
      <c r="G19" s="82" t="s">
        <v>159</v>
      </c>
      <c r="H19" s="82" t="s">
        <v>188</v>
      </c>
      <c r="I19" s="82" t="s">
        <v>187</v>
      </c>
      <c r="J19" s="82" t="s">
        <v>239</v>
      </c>
      <c r="K19" s="82" t="s">
        <v>19</v>
      </c>
      <c r="L19" s="82" t="s">
        <v>37</v>
      </c>
    </row>
    <row r="20" spans="1:49" x14ac:dyDescent="0.25">
      <c r="B20" s="157">
        <v>1</v>
      </c>
      <c r="C20" s="158"/>
      <c r="D20" s="158"/>
      <c r="E20" s="158"/>
      <c r="F20" s="158"/>
      <c r="G20" s="21">
        <v>2</v>
      </c>
      <c r="H20" s="20">
        <v>3</v>
      </c>
      <c r="I20" s="20">
        <v>4</v>
      </c>
      <c r="J20" s="20">
        <v>5</v>
      </c>
      <c r="K20" s="20" t="s">
        <v>29</v>
      </c>
      <c r="L20" s="20" t="s">
        <v>30</v>
      </c>
    </row>
    <row r="21" spans="1:49" ht="15.75" customHeight="1" x14ac:dyDescent="0.25">
      <c r="B21" s="154" t="s">
        <v>24</v>
      </c>
      <c r="C21" s="159"/>
      <c r="D21" s="159"/>
      <c r="E21" s="159"/>
      <c r="F21" s="159"/>
      <c r="G21" s="48"/>
      <c r="H21" s="34"/>
      <c r="I21" s="34" t="s">
        <v>48</v>
      </c>
      <c r="J21" s="34"/>
      <c r="K21" s="34"/>
      <c r="L21" s="34"/>
    </row>
    <row r="22" spans="1:49" x14ac:dyDescent="0.25">
      <c r="B22" s="154" t="s">
        <v>25</v>
      </c>
      <c r="C22" s="155"/>
      <c r="D22" s="155"/>
      <c r="E22" s="155"/>
      <c r="F22" s="155"/>
      <c r="G22" s="49"/>
      <c r="H22" s="34"/>
      <c r="I22" s="34" t="s">
        <v>48</v>
      </c>
      <c r="J22" s="34"/>
      <c r="K22" s="34"/>
      <c r="L22" s="34"/>
    </row>
    <row r="23" spans="1:49" ht="15" customHeight="1" x14ac:dyDescent="0.25">
      <c r="B23" s="150" t="s">
        <v>38</v>
      </c>
      <c r="C23" s="151"/>
      <c r="D23" s="151"/>
      <c r="E23" s="151"/>
      <c r="F23" s="152"/>
      <c r="G23" s="50"/>
      <c r="H23" s="51"/>
      <c r="I23" s="51"/>
      <c r="J23" s="51"/>
      <c r="K23" s="51"/>
      <c r="L23" s="51"/>
    </row>
    <row r="24" spans="1:49" s="24" customFormat="1" ht="15" customHeight="1" x14ac:dyDescent="0.25">
      <c r="A24"/>
      <c r="B24" s="154" t="s">
        <v>13</v>
      </c>
      <c r="C24" s="155"/>
      <c r="D24" s="155"/>
      <c r="E24" s="155"/>
      <c r="F24" s="155"/>
      <c r="G24" s="49"/>
      <c r="H24" s="34"/>
      <c r="I24" s="34"/>
      <c r="J24" s="34"/>
      <c r="K24" s="34"/>
      <c r="L24" s="3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4" customFormat="1" ht="15" customHeight="1" x14ac:dyDescent="0.25">
      <c r="A25"/>
      <c r="B25" s="154" t="s">
        <v>43</v>
      </c>
      <c r="C25" s="155"/>
      <c r="D25" s="155"/>
      <c r="E25" s="155"/>
      <c r="F25" s="155"/>
      <c r="G25" s="49"/>
      <c r="H25" s="34"/>
      <c r="I25" s="34"/>
      <c r="J25" s="34"/>
      <c r="K25" s="34"/>
      <c r="L25" s="34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27" customFormat="1" x14ac:dyDescent="0.25">
      <c r="A26" s="26"/>
      <c r="B26" s="150" t="s">
        <v>45</v>
      </c>
      <c r="C26" s="151"/>
      <c r="D26" s="151"/>
      <c r="E26" s="151"/>
      <c r="F26" s="152"/>
      <c r="G26" s="50"/>
      <c r="H26" s="52"/>
      <c r="I26" s="52"/>
      <c r="J26" s="52"/>
      <c r="K26" s="52"/>
      <c r="L26" s="52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</row>
    <row r="27" spans="1:49" ht="15.75" x14ac:dyDescent="0.25">
      <c r="B27" s="171" t="s">
        <v>46</v>
      </c>
      <c r="C27" s="171"/>
      <c r="D27" s="171"/>
      <c r="E27" s="171"/>
      <c r="F27" s="171"/>
      <c r="G27" s="85">
        <f>G16</f>
        <v>-127569.16999999993</v>
      </c>
      <c r="H27" s="74">
        <v>10279.91</v>
      </c>
      <c r="I27" s="74"/>
      <c r="J27" s="74">
        <f>J16</f>
        <v>6690.2800000000279</v>
      </c>
      <c r="K27" s="86"/>
      <c r="L27" s="53"/>
    </row>
    <row r="28" spans="1:49" x14ac:dyDescent="0.25">
      <c r="G28" s="58"/>
      <c r="H28" s="58"/>
      <c r="I28" s="58"/>
      <c r="J28" s="58"/>
      <c r="K28" s="58"/>
    </row>
    <row r="29" spans="1:49" x14ac:dyDescent="0.2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22"/>
    </row>
    <row r="30" spans="1:49" x14ac:dyDescent="0.25">
      <c r="B30" s="161" t="s">
        <v>48</v>
      </c>
      <c r="C30" s="161"/>
      <c r="D30" s="161"/>
      <c r="E30" s="161"/>
      <c r="F30" s="161"/>
      <c r="G30" s="161"/>
      <c r="H30" s="161"/>
      <c r="I30" s="161"/>
      <c r="J30" s="161"/>
      <c r="K30" s="161"/>
      <c r="L30" s="161"/>
    </row>
    <row r="31" spans="1:49" ht="15" customHeight="1" x14ac:dyDescent="0.25">
      <c r="B31" s="161" t="s">
        <v>48</v>
      </c>
      <c r="C31" s="161"/>
      <c r="D31" s="161"/>
      <c r="E31" s="161"/>
      <c r="F31" s="161"/>
      <c r="G31" s="161"/>
      <c r="H31" s="161"/>
      <c r="I31" s="161"/>
      <c r="J31" s="161"/>
      <c r="K31" s="161"/>
      <c r="L31" s="161"/>
    </row>
    <row r="32" spans="1:49" ht="15" customHeight="1" x14ac:dyDescent="0.25">
      <c r="B32" s="161" t="s">
        <v>41</v>
      </c>
      <c r="C32" s="161"/>
      <c r="D32" s="161"/>
      <c r="E32" s="161"/>
      <c r="F32" s="161"/>
      <c r="G32" s="161"/>
      <c r="H32" s="161"/>
      <c r="I32" s="161"/>
      <c r="J32" s="161"/>
      <c r="K32" s="161"/>
      <c r="L32" s="161"/>
    </row>
    <row r="33" spans="2:12" ht="36.75" customHeight="1" x14ac:dyDescent="0.25"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</row>
    <row r="34" spans="2:12" ht="15" customHeight="1" x14ac:dyDescent="0.25">
      <c r="B34" s="162" t="s">
        <v>185</v>
      </c>
      <c r="C34" s="162"/>
      <c r="D34" s="162"/>
      <c r="E34" s="162"/>
      <c r="F34" s="162"/>
      <c r="G34" s="162"/>
      <c r="H34" s="162"/>
      <c r="I34" s="162"/>
      <c r="J34" s="162"/>
      <c r="K34" s="162"/>
      <c r="L34" s="162"/>
    </row>
    <row r="35" spans="2:12" x14ac:dyDescent="0.25"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</row>
  </sheetData>
  <mergeCells count="30">
    <mergeCell ref="B2:L2"/>
    <mergeCell ref="B4:L4"/>
    <mergeCell ref="B6:L6"/>
    <mergeCell ref="B17:L17"/>
    <mergeCell ref="B5:L5"/>
    <mergeCell ref="B3:L3"/>
    <mergeCell ref="B1:L1"/>
    <mergeCell ref="B32:L33"/>
    <mergeCell ref="B34:L35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  <mergeCell ref="B26:F26"/>
    <mergeCell ref="B23:F23"/>
    <mergeCell ref="B18:F18"/>
    <mergeCell ref="B24:F24"/>
    <mergeCell ref="B25:F25"/>
    <mergeCell ref="B19:F19"/>
    <mergeCell ref="B20:F20"/>
    <mergeCell ref="B21:F21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2"/>
  <sheetViews>
    <sheetView workbookViewId="0">
      <selection activeCell="C37" sqref="C3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9" ht="18" x14ac:dyDescent="0.25">
      <c r="B1" s="10"/>
      <c r="C1" s="10"/>
      <c r="D1" s="10"/>
      <c r="E1" s="10"/>
      <c r="F1" s="3"/>
      <c r="G1" s="3"/>
      <c r="H1" s="3"/>
    </row>
    <row r="2" spans="2:9" ht="15.75" customHeight="1" x14ac:dyDescent="0.25">
      <c r="B2" s="160" t="s">
        <v>33</v>
      </c>
      <c r="C2" s="160"/>
      <c r="D2" s="160"/>
      <c r="E2" s="160"/>
      <c r="F2" s="160"/>
      <c r="G2" s="160"/>
      <c r="H2" s="160"/>
    </row>
    <row r="3" spans="2:9" ht="18" x14ac:dyDescent="0.25">
      <c r="B3" s="31"/>
      <c r="C3" s="69"/>
      <c r="D3" s="31"/>
      <c r="E3" s="31"/>
      <c r="F3" s="70"/>
      <c r="G3" s="32"/>
      <c r="H3" s="32"/>
    </row>
    <row r="4" spans="2:9" ht="25.5" x14ac:dyDescent="0.25">
      <c r="B4" s="23" t="s">
        <v>8</v>
      </c>
      <c r="C4" s="56" t="s">
        <v>161</v>
      </c>
      <c r="D4" s="56" t="s">
        <v>188</v>
      </c>
      <c r="E4" s="23" t="s">
        <v>187</v>
      </c>
      <c r="F4" s="56" t="s">
        <v>237</v>
      </c>
      <c r="G4" s="23" t="s">
        <v>19</v>
      </c>
      <c r="H4" s="23" t="s">
        <v>37</v>
      </c>
    </row>
    <row r="5" spans="2:9" x14ac:dyDescent="0.25">
      <c r="B5" s="25">
        <v>1</v>
      </c>
      <c r="C5" s="57">
        <v>5</v>
      </c>
      <c r="D5" s="57">
        <v>3</v>
      </c>
      <c r="E5" s="25">
        <v>4</v>
      </c>
      <c r="F5" s="57">
        <v>5</v>
      </c>
      <c r="G5" s="25" t="s">
        <v>29</v>
      </c>
      <c r="H5" s="25" t="s">
        <v>115</v>
      </c>
    </row>
    <row r="6" spans="2:9" ht="15.75" customHeight="1" x14ac:dyDescent="0.25">
      <c r="B6" s="4" t="s">
        <v>35</v>
      </c>
      <c r="C6" s="90">
        <v>1783355.79</v>
      </c>
      <c r="D6" s="41">
        <f>D7</f>
        <v>1932232.49</v>
      </c>
      <c r="E6" s="41">
        <v>0</v>
      </c>
      <c r="F6" s="90">
        <f>+F7</f>
        <v>856442.24</v>
      </c>
      <c r="G6" s="90">
        <f>F6/C6*100</f>
        <v>48.024193758890924</v>
      </c>
      <c r="H6" s="90">
        <f>F6/D6*100</f>
        <v>44.323974699338585</v>
      </c>
      <c r="I6" s="62"/>
    </row>
    <row r="7" spans="2:9" ht="15.75" customHeight="1" x14ac:dyDescent="0.25">
      <c r="B7" s="4" t="s">
        <v>104</v>
      </c>
      <c r="C7" s="90">
        <v>1783355.79</v>
      </c>
      <c r="D7" s="41">
        <v>1932232.49</v>
      </c>
      <c r="E7" s="41">
        <v>0</v>
      </c>
      <c r="F7" s="90">
        <v>856442.24</v>
      </c>
      <c r="G7" s="90">
        <f>F7/C7*100</f>
        <v>48.024193758890924</v>
      </c>
      <c r="H7" s="90">
        <f>F7/D7*100</f>
        <v>44.323974699338585</v>
      </c>
      <c r="I7" s="62"/>
    </row>
    <row r="8" spans="2:9" x14ac:dyDescent="0.25">
      <c r="B8" s="9" t="s">
        <v>12</v>
      </c>
      <c r="C8" s="91"/>
      <c r="D8" s="42"/>
      <c r="E8" s="42"/>
      <c r="F8" s="92"/>
      <c r="G8" s="92"/>
      <c r="H8" s="92"/>
    </row>
    <row r="9" spans="2:9" x14ac:dyDescent="0.25">
      <c r="C9" s="62"/>
      <c r="D9" s="58"/>
      <c r="E9" s="58"/>
      <c r="F9" s="58"/>
      <c r="G9" s="58"/>
      <c r="H9" s="58"/>
    </row>
    <row r="10" spans="2:9" x14ac:dyDescent="0.25">
      <c r="B10" s="19"/>
      <c r="C10" s="19"/>
      <c r="D10" s="19"/>
      <c r="E10" s="19"/>
      <c r="F10" s="64"/>
      <c r="G10" s="19"/>
      <c r="H10" s="19"/>
    </row>
    <row r="11" spans="2:9" x14ac:dyDescent="0.25">
      <c r="B11" s="19"/>
      <c r="C11" s="19"/>
      <c r="D11" s="19"/>
      <c r="E11" s="19"/>
      <c r="F11" s="19"/>
      <c r="G11" s="19"/>
      <c r="H11" s="19"/>
    </row>
    <row r="12" spans="2:9" x14ac:dyDescent="0.25">
      <c r="B12" s="19"/>
      <c r="C12" s="19"/>
      <c r="D12" s="19"/>
      <c r="E12" s="19"/>
      <c r="F12" s="19"/>
      <c r="G12" s="19"/>
      <c r="H12" s="19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16"/>
  <sheetViews>
    <sheetView tabSelected="1" topLeftCell="A68" zoomScale="90" zoomScaleNormal="90" workbookViewId="0">
      <selection activeCell="J68" sqref="J6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7" width="25.28515625" customWidth="1"/>
    <col min="8" max="10" width="25.28515625" style="58" customWidth="1"/>
    <col min="11" max="12" width="15.7109375" style="58" customWidth="1"/>
    <col min="13" max="13" width="23.42578125" customWidth="1"/>
  </cols>
  <sheetData>
    <row r="1" spans="2:17" ht="18" x14ac:dyDescent="0.25"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2:17" ht="15.75" customHeight="1" x14ac:dyDescent="0.25">
      <c r="B2" s="160" t="s">
        <v>10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2:17" ht="18" x14ac:dyDescent="0.25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2:17" ht="15.75" customHeight="1" x14ac:dyDescent="0.25">
      <c r="B4" s="160" t="s">
        <v>40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2:17" ht="18" x14ac:dyDescent="0.25"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</row>
    <row r="6" spans="2:17" ht="15.75" customHeight="1" x14ac:dyDescent="0.25">
      <c r="B6" s="160" t="s">
        <v>31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</row>
    <row r="7" spans="2:17" ht="18" x14ac:dyDescent="0.25"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</row>
    <row r="8" spans="2:17" ht="45" customHeight="1" x14ac:dyDescent="0.25">
      <c r="B8" s="181" t="s">
        <v>8</v>
      </c>
      <c r="C8" s="182"/>
      <c r="D8" s="182"/>
      <c r="E8" s="182"/>
      <c r="F8" s="183"/>
      <c r="G8" s="56" t="s">
        <v>160</v>
      </c>
      <c r="H8" s="56" t="s">
        <v>188</v>
      </c>
      <c r="I8" s="56" t="s">
        <v>187</v>
      </c>
      <c r="J8" s="56" t="s">
        <v>236</v>
      </c>
      <c r="K8" s="56" t="s">
        <v>19</v>
      </c>
      <c r="L8" s="56" t="s">
        <v>37</v>
      </c>
    </row>
    <row r="9" spans="2:17" x14ac:dyDescent="0.25">
      <c r="B9" s="178">
        <v>1</v>
      </c>
      <c r="C9" s="179"/>
      <c r="D9" s="179"/>
      <c r="E9" s="179"/>
      <c r="F9" s="180"/>
      <c r="G9" s="25">
        <v>2</v>
      </c>
      <c r="H9" s="57">
        <v>3</v>
      </c>
      <c r="I9" s="57">
        <v>4</v>
      </c>
      <c r="J9" s="57">
        <v>5</v>
      </c>
      <c r="K9" s="57" t="s">
        <v>29</v>
      </c>
      <c r="L9" s="57" t="s">
        <v>115</v>
      </c>
    </row>
    <row r="10" spans="2:17" x14ac:dyDescent="0.25">
      <c r="B10" s="267"/>
      <c r="C10" s="267"/>
      <c r="D10" s="267"/>
      <c r="E10" s="267"/>
      <c r="F10" s="267" t="s">
        <v>36</v>
      </c>
      <c r="G10" s="145">
        <f>G11</f>
        <v>1655786.6199999999</v>
      </c>
      <c r="H10" s="146">
        <f>H11</f>
        <v>2193825.3199999998</v>
      </c>
      <c r="I10" s="146">
        <v>0</v>
      </c>
      <c r="J10" s="145">
        <f>J11</f>
        <v>863132.52</v>
      </c>
      <c r="K10" s="145">
        <f>J10/G10*100</f>
        <v>52.128245848489826</v>
      </c>
      <c r="L10" s="145">
        <f>J10/H10*100</f>
        <v>39.343721313235648</v>
      </c>
      <c r="M10" s="131"/>
      <c r="N10" s="58"/>
      <c r="O10" s="58"/>
      <c r="P10" s="58"/>
      <c r="Q10" s="58"/>
    </row>
    <row r="11" spans="2:17" x14ac:dyDescent="0.25">
      <c r="B11" s="4">
        <v>6</v>
      </c>
      <c r="C11" s="4"/>
      <c r="D11" s="4"/>
      <c r="E11" s="4"/>
      <c r="F11" s="4" t="s">
        <v>3</v>
      </c>
      <c r="G11" s="54">
        <f>G12+G20+G24+G28+G34</f>
        <v>1655786.6199999999</v>
      </c>
      <c r="H11" s="54">
        <f>H12+H20+H24+H28+H34</f>
        <v>2193825.3199999998</v>
      </c>
      <c r="I11" s="54">
        <v>0</v>
      </c>
      <c r="J11" s="54">
        <f>J12+J20+J24+J28+J34</f>
        <v>863132.52</v>
      </c>
      <c r="K11" s="65">
        <f>J11/G11*100</f>
        <v>52.128245848489826</v>
      </c>
      <c r="L11" s="65">
        <f>J11/H11*100</f>
        <v>39.343721313235648</v>
      </c>
      <c r="M11" s="77"/>
      <c r="N11" s="58"/>
      <c r="O11" s="58"/>
      <c r="P11" s="58"/>
      <c r="Q11" s="58"/>
    </row>
    <row r="12" spans="2:17" ht="25.5" x14ac:dyDescent="0.25">
      <c r="B12" s="4"/>
      <c r="C12" s="4">
        <v>63</v>
      </c>
      <c r="D12" s="4"/>
      <c r="E12" s="4"/>
      <c r="F12" s="4" t="s">
        <v>91</v>
      </c>
      <c r="G12" s="65">
        <f>G13</f>
        <v>1545981.5</v>
      </c>
      <c r="H12" s="41">
        <v>2063094.13</v>
      </c>
      <c r="I12" s="41">
        <v>0</v>
      </c>
      <c r="J12" s="65">
        <f>J13+J16</f>
        <v>809580.52</v>
      </c>
      <c r="K12" s="65">
        <f>J12/G12*100</f>
        <v>52.366766355224826</v>
      </c>
      <c r="L12" s="65">
        <f>J12/H12*100</f>
        <v>39.241084942643894</v>
      </c>
      <c r="M12" s="77"/>
      <c r="N12" s="58"/>
      <c r="O12" s="58"/>
      <c r="P12" s="58"/>
      <c r="Q12" s="58"/>
    </row>
    <row r="13" spans="2:17" ht="28.9" customHeight="1" x14ac:dyDescent="0.25">
      <c r="B13" s="5"/>
      <c r="C13" s="5"/>
      <c r="D13" s="5">
        <v>636</v>
      </c>
      <c r="E13" s="5"/>
      <c r="F13" s="14" t="s">
        <v>91</v>
      </c>
      <c r="G13" s="66">
        <f>G14+G15+G17+G18</f>
        <v>1545981.5</v>
      </c>
      <c r="H13" s="42">
        <v>0</v>
      </c>
      <c r="I13" s="42">
        <v>0</v>
      </c>
      <c r="J13" s="66">
        <f>+J14+J15</f>
        <v>805355.62</v>
      </c>
      <c r="K13" s="66">
        <f>J13/G13*100</f>
        <v>52.093483654235186</v>
      </c>
      <c r="L13" s="66">
        <v>0</v>
      </c>
      <c r="M13" s="77"/>
      <c r="N13" s="58"/>
      <c r="O13" s="58"/>
      <c r="P13" s="58"/>
      <c r="Q13" s="58"/>
    </row>
    <row r="14" spans="2:17" ht="25.5" x14ac:dyDescent="0.25">
      <c r="B14" s="5"/>
      <c r="C14" s="5"/>
      <c r="D14" s="118"/>
      <c r="E14" s="5">
        <v>6361</v>
      </c>
      <c r="F14" s="119" t="s">
        <v>92</v>
      </c>
      <c r="G14" s="66">
        <v>1503530.49</v>
      </c>
      <c r="H14" s="42">
        <v>0</v>
      </c>
      <c r="I14" s="42">
        <v>0</v>
      </c>
      <c r="J14" s="66">
        <v>805355.62</v>
      </c>
      <c r="K14" s="66">
        <f t="shared" ref="K14:K15" si="0">J14/G14*100</f>
        <v>53.564302510419992</v>
      </c>
      <c r="L14" s="66">
        <v>0</v>
      </c>
      <c r="M14" s="77"/>
      <c r="N14" s="58"/>
      <c r="O14" s="58"/>
      <c r="P14" s="58"/>
      <c r="Q14" s="58"/>
    </row>
    <row r="15" spans="2:17" ht="26.45" customHeight="1" x14ac:dyDescent="0.25">
      <c r="B15" s="5"/>
      <c r="C15" s="5"/>
      <c r="D15" s="118"/>
      <c r="E15" s="120">
        <v>6362</v>
      </c>
      <c r="F15" s="119" t="s">
        <v>123</v>
      </c>
      <c r="G15" s="66">
        <v>31050.69</v>
      </c>
      <c r="H15" s="41">
        <v>0</v>
      </c>
      <c r="I15" s="42">
        <v>0</v>
      </c>
      <c r="J15" s="116">
        <v>0</v>
      </c>
      <c r="K15" s="66">
        <f t="shared" si="0"/>
        <v>0</v>
      </c>
      <c r="L15" s="66">
        <v>0</v>
      </c>
      <c r="M15" s="77"/>
      <c r="N15" s="58"/>
      <c r="O15" s="58"/>
      <c r="P15" s="58"/>
      <c r="Q15" s="58"/>
    </row>
    <row r="16" spans="2:17" ht="26.45" customHeight="1" x14ac:dyDescent="0.25">
      <c r="B16" s="5"/>
      <c r="C16" s="5"/>
      <c r="D16" s="5">
        <v>639</v>
      </c>
      <c r="E16" s="5"/>
      <c r="F16" s="14" t="s">
        <v>125</v>
      </c>
      <c r="G16" s="66">
        <f>G17+G18</f>
        <v>11400.32</v>
      </c>
      <c r="H16" s="42">
        <v>0</v>
      </c>
      <c r="I16" s="42">
        <v>0</v>
      </c>
      <c r="J16" s="66">
        <f>+J17+J18</f>
        <v>4224.8999999999996</v>
      </c>
      <c r="K16" s="66">
        <f>J16/G16*100</f>
        <v>37.059486049514398</v>
      </c>
      <c r="L16" s="66">
        <v>0</v>
      </c>
      <c r="M16" s="77"/>
      <c r="N16" s="58"/>
      <c r="O16" s="58"/>
      <c r="P16" s="58"/>
      <c r="Q16" s="58"/>
    </row>
    <row r="17" spans="2:17" ht="26.45" customHeight="1" x14ac:dyDescent="0.25">
      <c r="B17" s="5"/>
      <c r="C17" s="5"/>
      <c r="D17" s="81"/>
      <c r="E17" s="5">
        <v>6391</v>
      </c>
      <c r="F17" s="14" t="s">
        <v>181</v>
      </c>
      <c r="G17" s="66">
        <v>1710.01</v>
      </c>
      <c r="H17" s="42">
        <v>0</v>
      </c>
      <c r="I17" s="42">
        <v>0</v>
      </c>
      <c r="J17" s="66">
        <v>633.72</v>
      </c>
      <c r="K17" s="66">
        <f>J17/G17*100</f>
        <v>37.059432400980114</v>
      </c>
      <c r="L17" s="66">
        <v>0</v>
      </c>
      <c r="M17" s="77"/>
      <c r="N17" s="58"/>
      <c r="O17" s="58"/>
      <c r="P17" s="58"/>
      <c r="Q17" s="58"/>
    </row>
    <row r="18" spans="2:17" ht="26.45" customHeight="1" x14ac:dyDescent="0.25">
      <c r="B18" s="5"/>
      <c r="C18" s="5"/>
      <c r="D18" s="81"/>
      <c r="E18" s="5">
        <v>6393</v>
      </c>
      <c r="F18" s="14" t="s">
        <v>182</v>
      </c>
      <c r="G18" s="66">
        <v>9690.31</v>
      </c>
      <c r="H18" s="42">
        <v>0</v>
      </c>
      <c r="I18" s="42">
        <v>0</v>
      </c>
      <c r="J18" s="66">
        <v>3591.18</v>
      </c>
      <c r="K18" s="66">
        <f>J18/G18*100</f>
        <v>37.059495516655296</v>
      </c>
      <c r="L18" s="66">
        <v>0</v>
      </c>
      <c r="M18" s="77"/>
      <c r="N18" s="58"/>
      <c r="O18" s="58"/>
      <c r="P18" s="58"/>
      <c r="Q18" s="58"/>
    </row>
    <row r="19" spans="2:17" x14ac:dyDescent="0.25">
      <c r="B19" s="5"/>
      <c r="C19" s="5"/>
      <c r="D19" s="6"/>
      <c r="E19" s="6" t="s">
        <v>12</v>
      </c>
      <c r="F19" s="6"/>
      <c r="G19" s="66"/>
      <c r="H19" s="42" t="s">
        <v>48</v>
      </c>
      <c r="I19" s="42" t="s">
        <v>48</v>
      </c>
      <c r="J19" s="66"/>
      <c r="K19" s="66"/>
      <c r="L19" s="66"/>
      <c r="M19" s="77"/>
      <c r="N19" s="58"/>
      <c r="O19" s="58"/>
      <c r="P19" s="58"/>
      <c r="Q19" s="58"/>
    </row>
    <row r="20" spans="2:17" x14ac:dyDescent="0.25">
      <c r="B20" s="12"/>
      <c r="C20" s="12">
        <v>64</v>
      </c>
      <c r="D20" s="35"/>
      <c r="E20" s="35"/>
      <c r="F20" s="35" t="s">
        <v>55</v>
      </c>
      <c r="G20" s="65">
        <v>1.1299999999999999</v>
      </c>
      <c r="H20" s="41">
        <v>3</v>
      </c>
      <c r="I20" s="41">
        <v>0</v>
      </c>
      <c r="J20" s="65">
        <f>+J21</f>
        <v>0.3</v>
      </c>
      <c r="K20" s="65">
        <f>J20/G20*100</f>
        <v>26.548672566371685</v>
      </c>
      <c r="L20" s="65">
        <f>J20/H20*100</f>
        <v>10</v>
      </c>
      <c r="M20" s="77"/>
      <c r="N20" s="58"/>
      <c r="O20" s="58"/>
      <c r="P20" s="58"/>
      <c r="Q20" s="58"/>
    </row>
    <row r="21" spans="2:17" x14ac:dyDescent="0.25">
      <c r="B21" s="5"/>
      <c r="C21" s="5"/>
      <c r="D21" s="6">
        <v>641</v>
      </c>
      <c r="E21" s="6"/>
      <c r="F21" s="6" t="s">
        <v>56</v>
      </c>
      <c r="G21" s="66">
        <v>0.13</v>
      </c>
      <c r="H21" s="42">
        <v>0</v>
      </c>
      <c r="I21" s="42">
        <v>0</v>
      </c>
      <c r="J21" s="66">
        <f>+J22</f>
        <v>0.3</v>
      </c>
      <c r="K21" s="66">
        <f>J21/G21*100</f>
        <v>230.76923076923075</v>
      </c>
      <c r="L21" s="66">
        <v>0</v>
      </c>
      <c r="M21" s="77"/>
      <c r="N21" s="58"/>
      <c r="O21" s="58"/>
      <c r="P21" s="58"/>
      <c r="Q21" s="58"/>
    </row>
    <row r="22" spans="2:17" x14ac:dyDescent="0.25">
      <c r="B22" s="5"/>
      <c r="C22" s="5"/>
      <c r="D22" s="6"/>
      <c r="E22" s="6">
        <v>6413</v>
      </c>
      <c r="F22" s="6" t="s">
        <v>57</v>
      </c>
      <c r="G22" s="66">
        <v>1.1299999999999999</v>
      </c>
      <c r="H22" s="42">
        <v>0</v>
      </c>
      <c r="I22" s="42">
        <v>0</v>
      </c>
      <c r="J22" s="66">
        <v>0.3</v>
      </c>
      <c r="K22" s="66">
        <f>J22/G22*100</f>
        <v>26.548672566371685</v>
      </c>
      <c r="L22" s="66">
        <v>0</v>
      </c>
      <c r="M22" s="77"/>
      <c r="N22" s="58"/>
      <c r="O22" s="58"/>
      <c r="P22" s="58"/>
      <c r="Q22" s="58"/>
    </row>
    <row r="23" spans="2:17" x14ac:dyDescent="0.25">
      <c r="B23" s="5"/>
      <c r="C23" s="5"/>
      <c r="D23" s="6"/>
      <c r="E23" s="6"/>
      <c r="F23" s="6"/>
      <c r="G23" s="66"/>
      <c r="H23" s="42"/>
      <c r="I23" s="42"/>
      <c r="J23" s="66"/>
      <c r="K23" s="66"/>
      <c r="L23" s="66"/>
      <c r="M23" s="77"/>
      <c r="N23" s="58"/>
      <c r="O23" s="58"/>
      <c r="P23" s="58"/>
      <c r="Q23" s="58"/>
    </row>
    <row r="24" spans="2:17" ht="38.25" x14ac:dyDescent="0.25">
      <c r="B24" s="12"/>
      <c r="C24" s="12">
        <v>65</v>
      </c>
      <c r="D24" s="35"/>
      <c r="E24" s="35"/>
      <c r="F24" s="37" t="s">
        <v>51</v>
      </c>
      <c r="G24" s="65">
        <v>1876</v>
      </c>
      <c r="H24" s="41">
        <v>0</v>
      </c>
      <c r="I24" s="41">
        <v>0</v>
      </c>
      <c r="J24" s="65">
        <f>+J25</f>
        <v>120</v>
      </c>
      <c r="K24" s="65">
        <f>J24/G24*100</f>
        <v>6.3965884861407254</v>
      </c>
      <c r="L24" s="65" t="e">
        <f>J24/H24*100</f>
        <v>#DIV/0!</v>
      </c>
      <c r="M24" s="77"/>
      <c r="N24" s="58"/>
      <c r="O24" s="58"/>
      <c r="P24" s="58"/>
      <c r="Q24" s="58"/>
    </row>
    <row r="25" spans="2:17" x14ac:dyDescent="0.25">
      <c r="B25" s="5"/>
      <c r="C25" s="5"/>
      <c r="D25" s="6">
        <v>651</v>
      </c>
      <c r="E25" s="6"/>
      <c r="F25" s="6" t="s">
        <v>50</v>
      </c>
      <c r="G25" s="66">
        <v>1876</v>
      </c>
      <c r="H25" s="42">
        <v>0</v>
      </c>
      <c r="I25" s="42">
        <v>0</v>
      </c>
      <c r="J25" s="66">
        <f>+J26</f>
        <v>120</v>
      </c>
      <c r="K25" s="66">
        <f>J25/G25*100</f>
        <v>6.3965884861407254</v>
      </c>
      <c r="L25" s="66">
        <v>0</v>
      </c>
      <c r="M25" s="77"/>
      <c r="N25" s="58"/>
      <c r="O25" s="58"/>
      <c r="P25" s="58"/>
      <c r="Q25" s="58"/>
    </row>
    <row r="26" spans="2:17" x14ac:dyDescent="0.25">
      <c r="B26" s="5"/>
      <c r="C26" s="5"/>
      <c r="D26" s="6"/>
      <c r="E26" s="6">
        <v>6526</v>
      </c>
      <c r="F26" s="6" t="s">
        <v>49</v>
      </c>
      <c r="G26" s="66">
        <v>1876</v>
      </c>
      <c r="H26" s="42">
        <v>0</v>
      </c>
      <c r="I26" s="42">
        <v>0</v>
      </c>
      <c r="J26" s="66">
        <v>120</v>
      </c>
      <c r="K26" s="66">
        <f>J26/G26*100</f>
        <v>6.3965884861407254</v>
      </c>
      <c r="L26" s="66">
        <v>0</v>
      </c>
      <c r="M26" s="77"/>
      <c r="N26" s="58"/>
      <c r="O26" s="58"/>
      <c r="P26" s="58"/>
      <c r="Q26" s="58"/>
    </row>
    <row r="27" spans="2:17" x14ac:dyDescent="0.25">
      <c r="B27" s="5"/>
      <c r="C27" s="5"/>
      <c r="D27" s="6"/>
      <c r="E27" s="6"/>
      <c r="F27" s="6"/>
      <c r="G27" s="66"/>
      <c r="H27" s="42"/>
      <c r="I27" s="42">
        <v>0</v>
      </c>
      <c r="J27" s="66"/>
      <c r="K27" s="66"/>
      <c r="L27" s="66"/>
      <c r="M27" s="77"/>
      <c r="N27" s="58"/>
      <c r="O27" s="58"/>
      <c r="P27" s="58"/>
      <c r="Q27" s="58"/>
    </row>
    <row r="28" spans="2:17" ht="25.5" x14ac:dyDescent="0.25">
      <c r="B28" s="12"/>
      <c r="C28" s="12">
        <v>66</v>
      </c>
      <c r="D28" s="35"/>
      <c r="E28" s="35"/>
      <c r="F28" s="4" t="s">
        <v>14</v>
      </c>
      <c r="G28" s="65">
        <f>G31</f>
        <v>7744.26</v>
      </c>
      <c r="H28" s="41">
        <v>1760</v>
      </c>
      <c r="I28" s="41">
        <v>0</v>
      </c>
      <c r="J28" s="65">
        <f>J31</f>
        <v>0</v>
      </c>
      <c r="K28" s="65">
        <f>J28/G28*100</f>
        <v>0</v>
      </c>
      <c r="L28" s="65">
        <f>J28/H28*100</f>
        <v>0</v>
      </c>
      <c r="M28" s="77"/>
      <c r="N28" s="58"/>
      <c r="O28" s="58"/>
      <c r="P28" s="58"/>
      <c r="Q28" s="58"/>
    </row>
    <row r="29" spans="2:17" ht="25.5" x14ac:dyDescent="0.25">
      <c r="B29" s="5"/>
      <c r="C29" s="12"/>
      <c r="D29" s="6">
        <v>661</v>
      </c>
      <c r="E29" s="6"/>
      <c r="F29" s="8" t="s">
        <v>26</v>
      </c>
      <c r="G29" s="66">
        <v>0</v>
      </c>
      <c r="H29" s="42">
        <v>0</v>
      </c>
      <c r="I29" s="42">
        <v>0</v>
      </c>
      <c r="J29" s="66">
        <v>0</v>
      </c>
      <c r="K29" s="66">
        <v>0</v>
      </c>
      <c r="L29" s="66">
        <v>0</v>
      </c>
      <c r="M29" s="77"/>
      <c r="N29" s="58"/>
      <c r="O29" s="58"/>
      <c r="P29" s="58"/>
      <c r="Q29" s="58"/>
    </row>
    <row r="30" spans="2:17" x14ac:dyDescent="0.25">
      <c r="B30" s="5"/>
      <c r="C30" s="12"/>
      <c r="D30" s="6"/>
      <c r="E30" s="6">
        <v>6614</v>
      </c>
      <c r="F30" s="8" t="s">
        <v>124</v>
      </c>
      <c r="G30" s="66">
        <v>0</v>
      </c>
      <c r="H30" s="42">
        <v>0</v>
      </c>
      <c r="I30" s="42">
        <v>0</v>
      </c>
      <c r="J30" s="66">
        <v>0</v>
      </c>
      <c r="K30" s="66">
        <v>0</v>
      </c>
      <c r="L30" s="66">
        <v>0</v>
      </c>
      <c r="M30" s="77"/>
      <c r="N30" s="58"/>
      <c r="O30" s="58"/>
      <c r="P30" s="58"/>
      <c r="Q30" s="58"/>
    </row>
    <row r="31" spans="2:17" x14ac:dyDescent="0.25">
      <c r="B31" s="5"/>
      <c r="C31" s="12"/>
      <c r="D31" s="6">
        <v>663</v>
      </c>
      <c r="E31" s="6"/>
      <c r="F31" s="8" t="s">
        <v>151</v>
      </c>
      <c r="G31" s="66">
        <f>G32</f>
        <v>7744.26</v>
      </c>
      <c r="H31" s="42">
        <v>0</v>
      </c>
      <c r="I31" s="42">
        <v>0</v>
      </c>
      <c r="J31" s="66">
        <v>0</v>
      </c>
      <c r="K31" s="66">
        <f t="shared" ref="K31:K32" si="1">J31/G31*100</f>
        <v>0</v>
      </c>
      <c r="L31" s="66">
        <v>0</v>
      </c>
      <c r="M31" s="77"/>
      <c r="N31" s="58"/>
      <c r="O31" s="58"/>
      <c r="P31" s="58"/>
      <c r="Q31" s="58"/>
    </row>
    <row r="32" spans="2:17" x14ac:dyDescent="0.25">
      <c r="B32" s="5"/>
      <c r="C32" s="12"/>
      <c r="D32" s="6"/>
      <c r="E32" s="6">
        <v>6631</v>
      </c>
      <c r="F32" s="8" t="s">
        <v>58</v>
      </c>
      <c r="G32" s="66">
        <v>7744.26</v>
      </c>
      <c r="H32" s="42">
        <v>0</v>
      </c>
      <c r="I32" s="42">
        <v>0</v>
      </c>
      <c r="J32" s="66">
        <v>0</v>
      </c>
      <c r="K32" s="66">
        <f t="shared" si="1"/>
        <v>0</v>
      </c>
      <c r="L32" s="66">
        <v>0</v>
      </c>
      <c r="M32" s="77"/>
      <c r="N32" s="58"/>
      <c r="O32" s="58"/>
      <c r="P32" s="58"/>
      <c r="Q32" s="58"/>
    </row>
    <row r="33" spans="2:17" x14ac:dyDescent="0.25">
      <c r="B33" s="5"/>
      <c r="C33" s="5"/>
      <c r="D33" s="6"/>
      <c r="E33" s="6"/>
      <c r="F33" s="8" t="s">
        <v>17</v>
      </c>
      <c r="G33" s="66"/>
      <c r="H33" s="42"/>
      <c r="I33" s="42" t="s">
        <v>48</v>
      </c>
      <c r="J33" s="66"/>
      <c r="K33" s="66"/>
      <c r="L33" s="66"/>
      <c r="M33" s="77"/>
      <c r="N33" s="58"/>
      <c r="O33" s="58"/>
      <c r="P33" s="58"/>
      <c r="Q33" s="58"/>
    </row>
    <row r="34" spans="2:17" ht="30.75" customHeight="1" x14ac:dyDescent="0.25">
      <c r="B34" s="12"/>
      <c r="C34" s="12">
        <v>67</v>
      </c>
      <c r="D34" s="35"/>
      <c r="E34" s="35"/>
      <c r="F34" s="36" t="s">
        <v>52</v>
      </c>
      <c r="G34" s="65">
        <f>G35</f>
        <v>100183.73</v>
      </c>
      <c r="H34" s="41">
        <v>128968.19</v>
      </c>
      <c r="I34" s="41">
        <v>0</v>
      </c>
      <c r="J34" s="65">
        <f>+J35</f>
        <v>53431.7</v>
      </c>
      <c r="K34" s="65">
        <f>J34/G34*100</f>
        <v>53.333709974663549</v>
      </c>
      <c r="L34" s="65">
        <f>J34/H34*100</f>
        <v>41.430138703194949</v>
      </c>
      <c r="M34" s="77"/>
      <c r="N34" s="58"/>
      <c r="O34" s="58"/>
      <c r="P34" s="58"/>
      <c r="Q34" s="58"/>
    </row>
    <row r="35" spans="2:17" ht="25.5" x14ac:dyDescent="0.25">
      <c r="B35" s="5"/>
      <c r="C35" s="5"/>
      <c r="D35" s="5">
        <v>671</v>
      </c>
      <c r="E35" s="5"/>
      <c r="F35" s="14" t="s">
        <v>53</v>
      </c>
      <c r="G35" s="66">
        <f>G36+G37</f>
        <v>100183.73</v>
      </c>
      <c r="H35" s="42">
        <v>0</v>
      </c>
      <c r="I35" s="42">
        <v>0</v>
      </c>
      <c r="J35" s="66">
        <f>+J36+J37</f>
        <v>53431.7</v>
      </c>
      <c r="K35" s="66">
        <f>J35/G35*100</f>
        <v>53.333709974663549</v>
      </c>
      <c r="L35" s="66">
        <v>0</v>
      </c>
      <c r="M35" s="77"/>
      <c r="N35" s="58"/>
      <c r="O35" s="58"/>
      <c r="P35" s="58"/>
      <c r="Q35" s="58"/>
    </row>
    <row r="36" spans="2:17" ht="25.5" x14ac:dyDescent="0.25">
      <c r="B36" s="5"/>
      <c r="C36" s="5"/>
      <c r="D36" s="5"/>
      <c r="E36" s="5">
        <v>6711</v>
      </c>
      <c r="F36" s="14" t="s">
        <v>54</v>
      </c>
      <c r="G36" s="66">
        <v>98683.73</v>
      </c>
      <c r="H36" s="42">
        <v>0</v>
      </c>
      <c r="I36" s="42">
        <v>0</v>
      </c>
      <c r="J36" s="66">
        <v>53431.7</v>
      </c>
      <c r="K36" s="66">
        <f>J36/G36*100</f>
        <v>54.144386313731751</v>
      </c>
      <c r="L36" s="66">
        <v>0</v>
      </c>
      <c r="M36" s="77"/>
      <c r="N36" s="58"/>
      <c r="O36" s="58"/>
      <c r="P36" s="58"/>
      <c r="Q36" s="58"/>
    </row>
    <row r="37" spans="2:17" ht="25.5" x14ac:dyDescent="0.25">
      <c r="B37" s="5"/>
      <c r="C37" s="5"/>
      <c r="D37" s="5"/>
      <c r="E37" s="120">
        <v>6712</v>
      </c>
      <c r="F37" s="14" t="s">
        <v>164</v>
      </c>
      <c r="G37" s="66">
        <v>1500</v>
      </c>
      <c r="H37" s="42">
        <v>0</v>
      </c>
      <c r="I37" s="42">
        <v>0</v>
      </c>
      <c r="J37" s="116">
        <v>0</v>
      </c>
      <c r="K37" s="66">
        <f>J37/G37*100</f>
        <v>0</v>
      </c>
      <c r="L37" s="66">
        <v>0</v>
      </c>
      <c r="M37" s="77"/>
      <c r="N37" s="58"/>
      <c r="O37" s="58"/>
      <c r="P37" s="58"/>
      <c r="Q37" s="58"/>
    </row>
    <row r="38" spans="2:17" x14ac:dyDescent="0.25">
      <c r="B38" s="5"/>
      <c r="C38" s="5"/>
      <c r="D38" s="5"/>
      <c r="E38" s="5"/>
      <c r="F38" s="14"/>
      <c r="G38" s="66"/>
      <c r="H38" s="42"/>
      <c r="I38" s="42"/>
      <c r="J38" s="66"/>
      <c r="K38" s="66"/>
      <c r="L38" s="66"/>
      <c r="M38" s="77"/>
      <c r="N38" s="58"/>
      <c r="O38" s="58"/>
      <c r="P38" s="58"/>
      <c r="Q38" s="58"/>
    </row>
    <row r="39" spans="2:17" x14ac:dyDescent="0.25">
      <c r="B39" s="5"/>
      <c r="C39" s="5"/>
      <c r="D39" s="5"/>
      <c r="E39" s="5" t="s">
        <v>12</v>
      </c>
      <c r="F39" s="14"/>
      <c r="G39" s="80"/>
      <c r="H39" s="192"/>
      <c r="I39" s="42"/>
      <c r="J39" s="68" t="s">
        <v>48</v>
      </c>
      <c r="K39" s="68"/>
      <c r="L39" s="68"/>
      <c r="M39" s="77"/>
      <c r="N39" s="58"/>
      <c r="O39" s="58"/>
      <c r="P39" s="58"/>
      <c r="Q39" s="58"/>
    </row>
    <row r="40" spans="2:17" x14ac:dyDescent="0.25"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67"/>
    </row>
    <row r="41" spans="2:17" ht="36.75" customHeight="1" x14ac:dyDescent="0.25">
      <c r="B41" s="264" t="s">
        <v>8</v>
      </c>
      <c r="C41" s="265"/>
      <c r="D41" s="265"/>
      <c r="E41" s="265"/>
      <c r="F41" s="266"/>
      <c r="G41" s="56" t="s">
        <v>160</v>
      </c>
      <c r="H41" s="56" t="s">
        <v>188</v>
      </c>
      <c r="I41" s="56" t="s">
        <v>187</v>
      </c>
      <c r="J41" s="56" t="s">
        <v>236</v>
      </c>
      <c r="K41" s="56" t="s">
        <v>19</v>
      </c>
      <c r="L41" s="56" t="s">
        <v>37</v>
      </c>
      <c r="M41" s="67"/>
    </row>
    <row r="42" spans="2:17" x14ac:dyDescent="0.25">
      <c r="B42" s="264">
        <v>1</v>
      </c>
      <c r="C42" s="265"/>
      <c r="D42" s="265"/>
      <c r="E42" s="265"/>
      <c r="F42" s="266"/>
      <c r="G42" s="56">
        <v>2</v>
      </c>
      <c r="H42" s="56">
        <v>3</v>
      </c>
      <c r="I42" s="56">
        <v>4</v>
      </c>
      <c r="J42" s="56">
        <v>5</v>
      </c>
      <c r="K42" s="56" t="s">
        <v>29</v>
      </c>
      <c r="L42" s="56" t="s">
        <v>115</v>
      </c>
      <c r="M42" s="87"/>
      <c r="N42" s="58"/>
    </row>
    <row r="43" spans="2:17" x14ac:dyDescent="0.25">
      <c r="B43" s="267"/>
      <c r="C43" s="267"/>
      <c r="D43" s="267"/>
      <c r="E43" s="267"/>
      <c r="F43" s="267" t="s">
        <v>35</v>
      </c>
      <c r="G43" s="145">
        <f>G44+G100</f>
        <v>1783355.7899999998</v>
      </c>
      <c r="H43" s="146">
        <f>H44+H100</f>
        <v>1963762</v>
      </c>
      <c r="I43" s="146">
        <v>0</v>
      </c>
      <c r="J43" s="145">
        <f>J44+J100</f>
        <v>856442.24</v>
      </c>
      <c r="K43" s="145">
        <f t="shared" ref="K43:K53" si="2">J43/G43*100</f>
        <v>48.024193758890931</v>
      </c>
      <c r="L43" s="145">
        <f>J43/H43*100</f>
        <v>43.612323692993343</v>
      </c>
      <c r="M43" s="87"/>
      <c r="N43" s="58"/>
    </row>
    <row r="44" spans="2:17" x14ac:dyDescent="0.25">
      <c r="B44" s="4">
        <v>3</v>
      </c>
      <c r="C44" s="4"/>
      <c r="D44" s="4"/>
      <c r="E44" s="4"/>
      <c r="F44" s="4" t="s">
        <v>4</v>
      </c>
      <c r="G44" s="65">
        <f>G45+G55+G86+G92+G96</f>
        <v>1748755.0699999998</v>
      </c>
      <c r="H44" s="72">
        <f>H45+H55+H86+H92+H96</f>
        <v>1932232.49</v>
      </c>
      <c r="I44" s="41">
        <v>0</v>
      </c>
      <c r="J44" s="65">
        <f>J45+J55+J86+J92+J96</f>
        <v>856442.24</v>
      </c>
      <c r="K44" s="65">
        <f t="shared" si="2"/>
        <v>48.974396397318245</v>
      </c>
      <c r="L44" s="65">
        <f>J44/H44*100</f>
        <v>44.323974699338585</v>
      </c>
      <c r="M44" s="87"/>
      <c r="N44" s="58"/>
    </row>
    <row r="45" spans="2:17" x14ac:dyDescent="0.25">
      <c r="B45" s="4"/>
      <c r="C45" s="4">
        <v>31</v>
      </c>
      <c r="D45" s="4"/>
      <c r="E45" s="4"/>
      <c r="F45" s="4" t="s">
        <v>5</v>
      </c>
      <c r="G45" s="65">
        <f>G46+G50+G52</f>
        <v>1492761.52</v>
      </c>
      <c r="H45" s="72">
        <v>1669288.56</v>
      </c>
      <c r="I45" s="41">
        <v>0</v>
      </c>
      <c r="J45" s="65">
        <f>J46+J50+J52</f>
        <v>755999.94</v>
      </c>
      <c r="K45" s="65">
        <f t="shared" si="2"/>
        <v>50.644388261026442</v>
      </c>
      <c r="L45" s="65">
        <f>J45/H45*100</f>
        <v>45.288751035351247</v>
      </c>
      <c r="M45" s="87"/>
      <c r="N45" s="58"/>
    </row>
    <row r="46" spans="2:17" x14ac:dyDescent="0.25">
      <c r="B46" s="12"/>
      <c r="C46" s="12"/>
      <c r="D46" s="12">
        <v>311</v>
      </c>
      <c r="E46" s="12"/>
      <c r="F46" s="12" t="s">
        <v>27</v>
      </c>
      <c r="G46" s="65">
        <f>G47+G48+G49</f>
        <v>1238384.9099999999</v>
      </c>
      <c r="H46" s="72">
        <v>0</v>
      </c>
      <c r="I46" s="41">
        <v>0</v>
      </c>
      <c r="J46" s="65">
        <f>+J47+J48+J49</f>
        <v>629325.98</v>
      </c>
      <c r="K46" s="65">
        <f t="shared" si="2"/>
        <v>50.818285568418311</v>
      </c>
      <c r="L46" s="65">
        <v>0</v>
      </c>
      <c r="M46" s="87"/>
      <c r="N46" s="58"/>
    </row>
    <row r="47" spans="2:17" x14ac:dyDescent="0.25">
      <c r="B47" s="5"/>
      <c r="C47" s="5"/>
      <c r="D47" s="5"/>
      <c r="E47" s="5">
        <v>3111</v>
      </c>
      <c r="F47" s="5" t="s">
        <v>28</v>
      </c>
      <c r="G47" s="66">
        <v>1214737.3899999999</v>
      </c>
      <c r="H47" s="96">
        <v>0</v>
      </c>
      <c r="I47" s="42">
        <v>0</v>
      </c>
      <c r="J47" s="66">
        <v>609465.72</v>
      </c>
      <c r="K47" s="66">
        <f t="shared" si="2"/>
        <v>50.17263196286401</v>
      </c>
      <c r="L47" s="66">
        <v>0</v>
      </c>
      <c r="M47" s="87"/>
      <c r="N47" s="58"/>
    </row>
    <row r="48" spans="2:17" x14ac:dyDescent="0.25">
      <c r="B48" s="5"/>
      <c r="C48" s="5"/>
      <c r="D48" s="5"/>
      <c r="E48" s="5">
        <v>3113</v>
      </c>
      <c r="F48" s="5" t="s">
        <v>172</v>
      </c>
      <c r="G48" s="66">
        <v>6780.8</v>
      </c>
      <c r="H48" s="96">
        <v>0</v>
      </c>
      <c r="I48" s="42">
        <v>0</v>
      </c>
      <c r="J48" s="66">
        <v>9106.34</v>
      </c>
      <c r="K48" s="66">
        <f>J48/G48*100</f>
        <v>134.29595327984899</v>
      </c>
      <c r="L48" s="66">
        <v>0</v>
      </c>
      <c r="M48" s="87"/>
      <c r="N48" s="58"/>
    </row>
    <row r="49" spans="2:14" x14ac:dyDescent="0.25">
      <c r="B49" s="5"/>
      <c r="C49" s="5"/>
      <c r="D49" s="5"/>
      <c r="E49" s="5">
        <v>3114</v>
      </c>
      <c r="F49" s="5" t="s">
        <v>173</v>
      </c>
      <c r="G49" s="66">
        <v>16866.72</v>
      </c>
      <c r="H49" s="96">
        <v>0</v>
      </c>
      <c r="I49" s="42">
        <v>0</v>
      </c>
      <c r="J49" s="66">
        <v>10753.92</v>
      </c>
      <c r="K49" s="66">
        <f>J49/G49*100</f>
        <v>63.758217365320583</v>
      </c>
      <c r="L49" s="66">
        <v>0</v>
      </c>
      <c r="M49" s="87"/>
      <c r="N49" s="58"/>
    </row>
    <row r="50" spans="2:14" x14ac:dyDescent="0.25">
      <c r="B50" s="38"/>
      <c r="C50" s="38"/>
      <c r="D50" s="38">
        <v>312</v>
      </c>
      <c r="E50" s="38"/>
      <c r="F50" s="38" t="s">
        <v>59</v>
      </c>
      <c r="G50" s="65">
        <f>G51</f>
        <v>51759.06</v>
      </c>
      <c r="H50" s="72">
        <v>0</v>
      </c>
      <c r="I50" s="41">
        <v>0</v>
      </c>
      <c r="J50" s="65">
        <f>J51</f>
        <v>25214.65</v>
      </c>
      <c r="K50" s="65">
        <f t="shared" si="2"/>
        <v>48.715432621844371</v>
      </c>
      <c r="L50" s="65">
        <v>0</v>
      </c>
      <c r="M50" s="87"/>
      <c r="N50" s="58"/>
    </row>
    <row r="51" spans="2:14" x14ac:dyDescent="0.25">
      <c r="B51" s="38"/>
      <c r="C51" s="39"/>
      <c r="D51" s="39"/>
      <c r="E51" s="39">
        <v>3121</v>
      </c>
      <c r="F51" s="39" t="s">
        <v>59</v>
      </c>
      <c r="G51" s="66">
        <v>51759.06</v>
      </c>
      <c r="H51" s="96">
        <v>0</v>
      </c>
      <c r="I51" s="42">
        <v>0</v>
      </c>
      <c r="J51" s="66">
        <v>25214.65</v>
      </c>
      <c r="K51" s="66">
        <f t="shared" si="2"/>
        <v>48.715432621844371</v>
      </c>
      <c r="L51" s="66">
        <v>0</v>
      </c>
      <c r="M51" s="87"/>
      <c r="N51" s="58"/>
    </row>
    <row r="52" spans="2:14" x14ac:dyDescent="0.25">
      <c r="B52" s="38"/>
      <c r="C52" s="38"/>
      <c r="D52" s="38">
        <v>313</v>
      </c>
      <c r="E52" s="38"/>
      <c r="F52" s="38" t="s">
        <v>60</v>
      </c>
      <c r="G52" s="65">
        <f>G53</f>
        <v>202617.55</v>
      </c>
      <c r="H52" s="72">
        <v>0</v>
      </c>
      <c r="I52" s="41">
        <v>0</v>
      </c>
      <c r="J52" s="65">
        <f>J53</f>
        <v>101459.31</v>
      </c>
      <c r="K52" s="65">
        <f t="shared" si="2"/>
        <v>50.07429514373262</v>
      </c>
      <c r="L52" s="65">
        <v>0</v>
      </c>
      <c r="M52" s="87"/>
      <c r="N52" s="58"/>
    </row>
    <row r="53" spans="2:14" x14ac:dyDescent="0.25">
      <c r="B53" s="38"/>
      <c r="C53" s="39"/>
      <c r="D53" s="39"/>
      <c r="E53" s="39">
        <v>3132</v>
      </c>
      <c r="F53" s="39" t="s">
        <v>61</v>
      </c>
      <c r="G53" s="66">
        <v>202617.55</v>
      </c>
      <c r="H53" s="96">
        <v>0</v>
      </c>
      <c r="I53" s="42">
        <v>0</v>
      </c>
      <c r="J53" s="66">
        <v>101459.31</v>
      </c>
      <c r="K53" s="66">
        <f t="shared" si="2"/>
        <v>50.07429514373262</v>
      </c>
      <c r="L53" s="66">
        <v>0</v>
      </c>
      <c r="M53" s="87"/>
      <c r="N53" s="58"/>
    </row>
    <row r="54" spans="2:14" ht="25.5" x14ac:dyDescent="0.25">
      <c r="B54" s="38"/>
      <c r="C54" s="39"/>
      <c r="D54" s="39"/>
      <c r="E54" s="39">
        <v>3133</v>
      </c>
      <c r="F54" s="39" t="s">
        <v>126</v>
      </c>
      <c r="G54" s="66">
        <v>0</v>
      </c>
      <c r="H54" s="96">
        <v>0</v>
      </c>
      <c r="I54" s="42">
        <v>0</v>
      </c>
      <c r="J54" s="66">
        <v>0</v>
      </c>
      <c r="K54" s="66">
        <v>0</v>
      </c>
      <c r="L54" s="66">
        <v>0</v>
      </c>
      <c r="M54" s="87"/>
      <c r="N54" s="58"/>
    </row>
    <row r="55" spans="2:14" x14ac:dyDescent="0.25">
      <c r="B55" s="38"/>
      <c r="C55" s="38">
        <v>32</v>
      </c>
      <c r="D55" s="38"/>
      <c r="E55" s="38"/>
      <c r="F55" s="38" t="s">
        <v>11</v>
      </c>
      <c r="G55" s="65">
        <f>G56+G61+G68+G78+G79</f>
        <v>205970.11999999997</v>
      </c>
      <c r="H55" s="121">
        <v>211913.77</v>
      </c>
      <c r="I55" s="41">
        <v>0</v>
      </c>
      <c r="J55" s="65">
        <f>J56+J61+J68+J78+J79</f>
        <v>98582.300000000017</v>
      </c>
      <c r="K55" s="65">
        <f>J55/G55*100</f>
        <v>47.862427812344841</v>
      </c>
      <c r="L55" s="65">
        <f>J55/H55*100</f>
        <v>46.520006698951192</v>
      </c>
      <c r="M55" s="87"/>
      <c r="N55" s="58"/>
    </row>
    <row r="56" spans="2:14" x14ac:dyDescent="0.25">
      <c r="B56" s="38"/>
      <c r="C56" s="38"/>
      <c r="D56" s="38">
        <v>321</v>
      </c>
      <c r="E56" s="38"/>
      <c r="F56" s="38" t="s">
        <v>62</v>
      </c>
      <c r="G56" s="65">
        <f>G57+G58+G59+G60</f>
        <v>13643.800000000001</v>
      </c>
      <c r="H56" s="72">
        <v>0</v>
      </c>
      <c r="I56" s="41">
        <v>0</v>
      </c>
      <c r="J56" s="65">
        <f>J57+J58+J59+J60</f>
        <v>6003.94</v>
      </c>
      <c r="K56" s="65">
        <f>J56/G56*100</f>
        <v>44.004895996716456</v>
      </c>
      <c r="L56" s="65">
        <v>0</v>
      </c>
      <c r="M56" s="87"/>
      <c r="N56" s="58"/>
    </row>
    <row r="57" spans="2:14" x14ac:dyDescent="0.25">
      <c r="B57" s="38"/>
      <c r="C57" s="39"/>
      <c r="D57" s="39"/>
      <c r="E57" s="39">
        <v>3211</v>
      </c>
      <c r="F57" s="39" t="s">
        <v>63</v>
      </c>
      <c r="G57" s="66">
        <v>3201.86</v>
      </c>
      <c r="H57" s="96">
        <v>0</v>
      </c>
      <c r="I57" s="42">
        <v>0</v>
      </c>
      <c r="J57" s="66">
        <v>180</v>
      </c>
      <c r="K57" s="66">
        <f>J57/G57*100</f>
        <v>5.621732368061064</v>
      </c>
      <c r="L57" s="66">
        <v>0</v>
      </c>
      <c r="M57" s="87"/>
      <c r="N57" s="58"/>
    </row>
    <row r="58" spans="2:14" ht="25.5" x14ac:dyDescent="0.25">
      <c r="B58" s="38"/>
      <c r="C58" s="39"/>
      <c r="D58" s="39"/>
      <c r="E58" s="39">
        <v>3212</v>
      </c>
      <c r="F58" s="39" t="s">
        <v>64</v>
      </c>
      <c r="G58" s="66">
        <v>10376.94</v>
      </c>
      <c r="H58" s="96">
        <v>0</v>
      </c>
      <c r="I58" s="42">
        <v>0</v>
      </c>
      <c r="J58" s="66">
        <v>5823.94</v>
      </c>
      <c r="K58" s="66">
        <f>J58/G58*100</f>
        <v>56.123866958852986</v>
      </c>
      <c r="L58" s="66">
        <v>0</v>
      </c>
      <c r="M58" s="87"/>
      <c r="N58" s="58"/>
    </row>
    <row r="59" spans="2:14" x14ac:dyDescent="0.25">
      <c r="B59" s="38"/>
      <c r="C59" s="39"/>
      <c r="D59" s="39"/>
      <c r="E59" s="39">
        <v>3213</v>
      </c>
      <c r="F59" s="39" t="s">
        <v>65</v>
      </c>
      <c r="G59" s="66">
        <v>65</v>
      </c>
      <c r="H59" s="96">
        <v>0</v>
      </c>
      <c r="I59" s="42">
        <v>0</v>
      </c>
      <c r="J59" s="66">
        <v>0</v>
      </c>
      <c r="K59" s="66">
        <f>J59/G59*100</f>
        <v>0</v>
      </c>
      <c r="L59" s="66">
        <v>0</v>
      </c>
      <c r="M59" s="87"/>
      <c r="N59" s="58"/>
    </row>
    <row r="60" spans="2:14" x14ac:dyDescent="0.25">
      <c r="B60" s="38"/>
      <c r="C60" s="39"/>
      <c r="D60" s="39"/>
      <c r="E60" s="39">
        <v>3214</v>
      </c>
      <c r="F60" s="39" t="s">
        <v>66</v>
      </c>
      <c r="G60" s="66">
        <v>0</v>
      </c>
      <c r="H60" s="96">
        <v>0</v>
      </c>
      <c r="I60" s="42">
        <v>0</v>
      </c>
      <c r="J60" s="66">
        <v>0</v>
      </c>
      <c r="K60" s="66">
        <v>0</v>
      </c>
      <c r="L60" s="66">
        <v>0</v>
      </c>
      <c r="M60" s="87"/>
      <c r="N60" s="58"/>
    </row>
    <row r="61" spans="2:14" x14ac:dyDescent="0.25">
      <c r="B61" s="5"/>
      <c r="C61" s="12"/>
      <c r="D61" s="12">
        <v>322</v>
      </c>
      <c r="E61" s="12"/>
      <c r="F61" s="12" t="s">
        <v>67</v>
      </c>
      <c r="G61" s="65">
        <f>G62+G63+G64+G65+G66+G67</f>
        <v>110687.25999999998</v>
      </c>
      <c r="H61" s="72">
        <v>0</v>
      </c>
      <c r="I61" s="41">
        <v>0</v>
      </c>
      <c r="J61" s="65">
        <f>J62+J63+J64+J65+J66+J67</f>
        <v>58090.89</v>
      </c>
      <c r="K61" s="65">
        <f>J61/G61*100</f>
        <v>52.48200199372539</v>
      </c>
      <c r="L61" s="65">
        <v>0</v>
      </c>
      <c r="M61" s="87"/>
      <c r="N61" s="58"/>
    </row>
    <row r="62" spans="2:14" x14ac:dyDescent="0.25">
      <c r="B62" s="5"/>
      <c r="C62" s="12"/>
      <c r="D62" s="5"/>
      <c r="E62" s="5">
        <v>3221</v>
      </c>
      <c r="F62" s="14" t="s">
        <v>68</v>
      </c>
      <c r="G62" s="66">
        <v>12028.51</v>
      </c>
      <c r="H62" s="96">
        <v>0</v>
      </c>
      <c r="I62" s="42">
        <v>0</v>
      </c>
      <c r="J62" s="66">
        <v>4663.75</v>
      </c>
      <c r="K62" s="66">
        <f>J62/G62*100</f>
        <v>38.772466415208534</v>
      </c>
      <c r="L62" s="66">
        <v>0</v>
      </c>
      <c r="M62" s="87"/>
      <c r="N62" s="58"/>
    </row>
    <row r="63" spans="2:14" x14ac:dyDescent="0.25">
      <c r="B63" s="5"/>
      <c r="C63" s="12"/>
      <c r="D63" s="5"/>
      <c r="E63" s="5">
        <v>3222</v>
      </c>
      <c r="F63" s="14" t="s">
        <v>69</v>
      </c>
      <c r="G63" s="66">
        <v>81457.039999999994</v>
      </c>
      <c r="H63" s="96">
        <v>0</v>
      </c>
      <c r="I63" s="42">
        <v>0</v>
      </c>
      <c r="J63" s="66">
        <v>41219.24</v>
      </c>
      <c r="K63" s="66">
        <f>J63/G63*100</f>
        <v>50.602427979214568</v>
      </c>
      <c r="L63" s="66">
        <v>0</v>
      </c>
      <c r="M63" s="87"/>
      <c r="N63" s="58"/>
    </row>
    <row r="64" spans="2:14" x14ac:dyDescent="0.25">
      <c r="B64" s="5"/>
      <c r="C64" s="12"/>
      <c r="D64" s="5"/>
      <c r="E64" s="5">
        <v>3223</v>
      </c>
      <c r="F64" s="14" t="s">
        <v>70</v>
      </c>
      <c r="G64" s="66">
        <v>13285.94</v>
      </c>
      <c r="H64" s="96">
        <v>0</v>
      </c>
      <c r="I64" s="42">
        <v>0</v>
      </c>
      <c r="J64" s="66">
        <v>9255.0400000000009</v>
      </c>
      <c r="K64" s="66">
        <f>J64/G64*100</f>
        <v>69.660407919951467</v>
      </c>
      <c r="L64" s="66">
        <v>0</v>
      </c>
      <c r="M64" s="87"/>
      <c r="N64" s="58"/>
    </row>
    <row r="65" spans="2:15" ht="22.5" customHeight="1" x14ac:dyDescent="0.25">
      <c r="B65" s="5"/>
      <c r="C65" s="12"/>
      <c r="D65" s="5"/>
      <c r="E65" s="5">
        <v>3224</v>
      </c>
      <c r="F65" s="14" t="s">
        <v>71</v>
      </c>
      <c r="G65" s="66">
        <v>1515.09</v>
      </c>
      <c r="H65" s="96">
        <v>0</v>
      </c>
      <c r="I65" s="42">
        <v>0</v>
      </c>
      <c r="J65" s="66">
        <v>788.1</v>
      </c>
      <c r="K65" s="66">
        <f>J65/G65*100</f>
        <v>52.016711878502278</v>
      </c>
      <c r="L65" s="66">
        <v>0</v>
      </c>
      <c r="M65" s="87"/>
      <c r="N65" s="58"/>
    </row>
    <row r="66" spans="2:15" x14ac:dyDescent="0.25">
      <c r="B66" s="5"/>
      <c r="C66" s="12"/>
      <c r="D66" s="5"/>
      <c r="E66" s="5">
        <v>3225</v>
      </c>
      <c r="F66" s="14" t="s">
        <v>72</v>
      </c>
      <c r="G66" s="66">
        <v>2400.6799999999998</v>
      </c>
      <c r="H66" s="96">
        <v>0</v>
      </c>
      <c r="I66" s="42">
        <v>0</v>
      </c>
      <c r="J66" s="66">
        <v>2164.7600000000002</v>
      </c>
      <c r="K66" s="66">
        <v>0</v>
      </c>
      <c r="L66" s="66">
        <v>0</v>
      </c>
      <c r="M66" s="87"/>
      <c r="N66" s="58"/>
    </row>
    <row r="67" spans="2:15" x14ac:dyDescent="0.25">
      <c r="B67" s="5"/>
      <c r="C67" s="12"/>
      <c r="D67" s="5"/>
      <c r="E67" s="5">
        <v>3227</v>
      </c>
      <c r="F67" s="14" t="s">
        <v>73</v>
      </c>
      <c r="G67" s="66">
        <v>0</v>
      </c>
      <c r="H67" s="96">
        <v>0</v>
      </c>
      <c r="I67" s="42">
        <v>0</v>
      </c>
      <c r="J67" s="66">
        <v>0</v>
      </c>
      <c r="K67" s="66">
        <v>0</v>
      </c>
      <c r="L67" s="66">
        <v>0</v>
      </c>
      <c r="M67" s="87"/>
      <c r="N67" s="58"/>
    </row>
    <row r="68" spans="2:15" x14ac:dyDescent="0.25">
      <c r="B68" s="12"/>
      <c r="C68" s="12"/>
      <c r="D68" s="12">
        <v>323</v>
      </c>
      <c r="E68" s="12" t="s">
        <v>48</v>
      </c>
      <c r="F68" s="36" t="s">
        <v>74</v>
      </c>
      <c r="G68" s="65">
        <f>G69+G70+G71+G72+G73+G74+G75+G76+G77</f>
        <v>71038.59</v>
      </c>
      <c r="H68" s="72">
        <v>0</v>
      </c>
      <c r="I68" s="41">
        <v>0</v>
      </c>
      <c r="J68" s="65">
        <f>J69+J70+J71+J72+J73+J74+J75+J76+J77</f>
        <v>30708.9</v>
      </c>
      <c r="K68" s="65">
        <f>J68/G68*100</f>
        <v>43.228476240871338</v>
      </c>
      <c r="L68" s="65">
        <v>0</v>
      </c>
      <c r="M68" s="87"/>
      <c r="N68" s="58"/>
    </row>
    <row r="69" spans="2:15" x14ac:dyDescent="0.25">
      <c r="B69" s="38"/>
      <c r="C69" s="39" t="s">
        <v>48</v>
      </c>
      <c r="D69" s="39"/>
      <c r="E69" s="39">
        <v>3231</v>
      </c>
      <c r="F69" s="39" t="s">
        <v>75</v>
      </c>
      <c r="G69" s="60">
        <v>25153.42</v>
      </c>
      <c r="H69" s="96">
        <v>0</v>
      </c>
      <c r="I69" s="42">
        <v>0</v>
      </c>
      <c r="J69" s="60">
        <v>12929.93</v>
      </c>
      <c r="K69" s="60">
        <f>J69/G69*100</f>
        <v>51.404262322976365</v>
      </c>
      <c r="L69" s="60">
        <v>0</v>
      </c>
      <c r="M69" s="87"/>
      <c r="N69" s="58"/>
    </row>
    <row r="70" spans="2:15" x14ac:dyDescent="0.25">
      <c r="B70" s="38"/>
      <c r="C70" s="39"/>
      <c r="D70" s="39"/>
      <c r="E70" s="39">
        <v>3232</v>
      </c>
      <c r="F70" s="39" t="s">
        <v>76</v>
      </c>
      <c r="G70" s="60">
        <v>932.52</v>
      </c>
      <c r="H70" s="96">
        <v>0</v>
      </c>
      <c r="I70" s="42">
        <v>0</v>
      </c>
      <c r="J70" s="60">
        <v>4807</v>
      </c>
      <c r="K70" s="60">
        <f>J70/G70*100</f>
        <v>515.48492257538715</v>
      </c>
      <c r="L70" s="60">
        <v>0</v>
      </c>
      <c r="M70" s="87"/>
      <c r="N70" s="58"/>
    </row>
    <row r="71" spans="2:15" x14ac:dyDescent="0.25">
      <c r="B71" s="38"/>
      <c r="C71" s="39"/>
      <c r="D71" s="39"/>
      <c r="E71" s="39">
        <v>3233</v>
      </c>
      <c r="F71" s="39" t="s">
        <v>77</v>
      </c>
      <c r="G71" s="60">
        <v>15917.85</v>
      </c>
      <c r="H71" s="96">
        <v>0</v>
      </c>
      <c r="I71" s="42">
        <v>0</v>
      </c>
      <c r="J71" s="60">
        <v>0</v>
      </c>
      <c r="K71" s="60">
        <v>0</v>
      </c>
      <c r="L71" s="60">
        <v>0</v>
      </c>
      <c r="M71" s="87"/>
      <c r="N71" s="58"/>
    </row>
    <row r="72" spans="2:15" x14ac:dyDescent="0.25">
      <c r="B72" s="38"/>
      <c r="C72" s="39"/>
      <c r="D72" s="39"/>
      <c r="E72" s="39">
        <v>3234</v>
      </c>
      <c r="F72" s="39" t="s">
        <v>78</v>
      </c>
      <c r="G72" s="60">
        <v>11869.47</v>
      </c>
      <c r="H72" s="96">
        <v>0</v>
      </c>
      <c r="I72" s="42">
        <v>0</v>
      </c>
      <c r="J72" s="60">
        <v>2460.5</v>
      </c>
      <c r="K72" s="60">
        <f>J72/G72*100</f>
        <v>20.729653472311739</v>
      </c>
      <c r="L72" s="60">
        <v>0</v>
      </c>
      <c r="M72" s="87"/>
      <c r="N72" s="58"/>
    </row>
    <row r="73" spans="2:15" x14ac:dyDescent="0.25">
      <c r="B73" s="38"/>
      <c r="C73" s="39"/>
      <c r="D73" s="39"/>
      <c r="E73" s="39">
        <v>3235</v>
      </c>
      <c r="F73" s="39" t="s">
        <v>79</v>
      </c>
      <c r="G73" s="60">
        <v>0</v>
      </c>
      <c r="H73" s="96">
        <v>0</v>
      </c>
      <c r="I73" s="42">
        <v>0</v>
      </c>
      <c r="J73" s="60">
        <v>0</v>
      </c>
      <c r="K73" s="60">
        <v>0</v>
      </c>
      <c r="L73" s="60">
        <v>0</v>
      </c>
      <c r="M73" s="87"/>
      <c r="N73" s="58"/>
    </row>
    <row r="74" spans="2:15" x14ac:dyDescent="0.25">
      <c r="B74" s="38"/>
      <c r="C74" s="39"/>
      <c r="D74" s="39"/>
      <c r="E74" s="39">
        <v>3236</v>
      </c>
      <c r="F74" s="39" t="s">
        <v>80</v>
      </c>
      <c r="G74" s="60">
        <v>3274.11</v>
      </c>
      <c r="H74" s="96">
        <v>0</v>
      </c>
      <c r="I74" s="42">
        <v>0</v>
      </c>
      <c r="J74" s="60">
        <v>0</v>
      </c>
      <c r="K74" s="60">
        <v>0</v>
      </c>
      <c r="L74" s="60">
        <v>0</v>
      </c>
      <c r="M74" s="87"/>
      <c r="N74" s="58"/>
    </row>
    <row r="75" spans="2:15" x14ac:dyDescent="0.25">
      <c r="B75" s="38"/>
      <c r="C75" s="39" t="s">
        <v>48</v>
      </c>
      <c r="D75" s="39"/>
      <c r="E75" s="39">
        <v>3237</v>
      </c>
      <c r="F75" s="39" t="s">
        <v>81</v>
      </c>
      <c r="G75" s="60">
        <v>2520.27</v>
      </c>
      <c r="H75" s="96">
        <v>0</v>
      </c>
      <c r="I75" s="42">
        <v>0</v>
      </c>
      <c r="J75" s="116">
        <v>5777.76</v>
      </c>
      <c r="K75" s="116">
        <f>J75/G75*100</f>
        <v>229.25162780178314</v>
      </c>
      <c r="L75" s="116">
        <v>0</v>
      </c>
      <c r="M75" s="125"/>
      <c r="N75" s="125"/>
      <c r="O75" s="132"/>
    </row>
    <row r="76" spans="2:15" x14ac:dyDescent="0.25">
      <c r="B76" s="5"/>
      <c r="C76" s="5"/>
      <c r="D76" s="5" t="s">
        <v>48</v>
      </c>
      <c r="E76" s="5">
        <v>3238</v>
      </c>
      <c r="F76" s="5" t="s">
        <v>82</v>
      </c>
      <c r="G76" s="60">
        <v>4867.07</v>
      </c>
      <c r="H76" s="96">
        <v>0</v>
      </c>
      <c r="I76" s="42">
        <v>0</v>
      </c>
      <c r="J76" s="60">
        <v>3383.71</v>
      </c>
      <c r="K76" s="60">
        <f>J76/G76*100</f>
        <v>69.522525872855738</v>
      </c>
      <c r="L76" s="60">
        <v>0</v>
      </c>
      <c r="M76" s="58"/>
      <c r="N76" s="58"/>
    </row>
    <row r="77" spans="2:15" x14ac:dyDescent="0.25">
      <c r="B77" s="5"/>
      <c r="C77" s="5"/>
      <c r="D77" s="5"/>
      <c r="E77" s="5">
        <v>3239</v>
      </c>
      <c r="F77" s="5" t="s">
        <v>83</v>
      </c>
      <c r="G77" s="60">
        <v>6503.88</v>
      </c>
      <c r="H77" s="96">
        <v>0</v>
      </c>
      <c r="I77" s="42">
        <v>0</v>
      </c>
      <c r="J77" s="60">
        <v>1350</v>
      </c>
      <c r="K77" s="60">
        <f>J77/G77*100</f>
        <v>20.756840532113138</v>
      </c>
      <c r="L77" s="60">
        <v>0</v>
      </c>
      <c r="M77" s="58"/>
      <c r="N77" s="58"/>
    </row>
    <row r="78" spans="2:15" x14ac:dyDescent="0.25">
      <c r="B78" s="5"/>
      <c r="C78" s="5"/>
      <c r="D78" s="12">
        <v>324</v>
      </c>
      <c r="E78" s="5"/>
      <c r="F78" s="12" t="s">
        <v>165</v>
      </c>
      <c r="G78" s="59">
        <v>3133.19</v>
      </c>
      <c r="H78" s="72">
        <v>0</v>
      </c>
      <c r="I78" s="41">
        <v>0</v>
      </c>
      <c r="J78" s="59">
        <v>842.94</v>
      </c>
      <c r="K78" s="59">
        <f>J78/G78*100</f>
        <v>26.903571120806589</v>
      </c>
      <c r="L78" s="59">
        <v>0</v>
      </c>
      <c r="M78" s="58"/>
      <c r="N78" s="58"/>
    </row>
    <row r="79" spans="2:15" x14ac:dyDescent="0.25">
      <c r="B79" s="12"/>
      <c r="C79" s="12"/>
      <c r="D79" s="12">
        <v>329</v>
      </c>
      <c r="E79" s="12"/>
      <c r="F79" s="12" t="s">
        <v>84</v>
      </c>
      <c r="G79" s="59">
        <v>7467.28</v>
      </c>
      <c r="H79" s="72">
        <v>0</v>
      </c>
      <c r="I79" s="41">
        <v>0</v>
      </c>
      <c r="J79" s="59">
        <f>+SUM(J80:J85)</f>
        <v>2935.6299999999997</v>
      </c>
      <c r="K79" s="59">
        <f>J79/G79*100</f>
        <v>39.313243912107218</v>
      </c>
      <c r="L79" s="59">
        <v>0</v>
      </c>
      <c r="M79" s="58"/>
      <c r="N79" s="58"/>
    </row>
    <row r="80" spans="2:15" x14ac:dyDescent="0.25">
      <c r="B80" s="12"/>
      <c r="C80" s="12"/>
      <c r="D80" s="12"/>
      <c r="E80" s="5">
        <v>3291</v>
      </c>
      <c r="F80" s="5" t="s">
        <v>171</v>
      </c>
      <c r="G80" s="60">
        <v>140</v>
      </c>
      <c r="H80" s="96">
        <v>0</v>
      </c>
      <c r="I80" s="42">
        <v>0</v>
      </c>
      <c r="J80" s="60">
        <v>70</v>
      </c>
      <c r="K80" s="60">
        <v>0</v>
      </c>
      <c r="L80" s="60">
        <v>0</v>
      </c>
      <c r="M80" s="58"/>
      <c r="N80" s="58"/>
    </row>
    <row r="81" spans="2:14" x14ac:dyDescent="0.25">
      <c r="B81" s="5"/>
      <c r="C81" s="5"/>
      <c r="D81" s="5"/>
      <c r="E81" s="5">
        <v>3293</v>
      </c>
      <c r="F81" s="5" t="s">
        <v>85</v>
      </c>
      <c r="G81" s="60">
        <v>417.66</v>
      </c>
      <c r="H81" s="96">
        <v>0</v>
      </c>
      <c r="I81" s="42">
        <v>0</v>
      </c>
      <c r="J81" s="60">
        <v>0</v>
      </c>
      <c r="K81" s="60">
        <f>J81/G81*100</f>
        <v>0</v>
      </c>
      <c r="L81" s="60">
        <v>0</v>
      </c>
      <c r="M81" s="58"/>
      <c r="N81" s="58"/>
    </row>
    <row r="82" spans="2:14" x14ac:dyDescent="0.25">
      <c r="B82" s="5"/>
      <c r="C82" s="5"/>
      <c r="D82" s="5"/>
      <c r="E82" s="5">
        <v>3294</v>
      </c>
      <c r="F82" s="5" t="s">
        <v>114</v>
      </c>
      <c r="G82" s="60">
        <v>0</v>
      </c>
      <c r="H82" s="96">
        <v>0</v>
      </c>
      <c r="I82" s="42">
        <v>0</v>
      </c>
      <c r="J82" s="60">
        <v>0</v>
      </c>
      <c r="K82" s="60">
        <v>0</v>
      </c>
      <c r="L82" s="60">
        <v>0</v>
      </c>
      <c r="M82" s="58"/>
      <c r="N82" s="58"/>
    </row>
    <row r="83" spans="2:14" x14ac:dyDescent="0.25">
      <c r="B83" s="5"/>
      <c r="C83" s="5"/>
      <c r="D83" s="5"/>
      <c r="E83" s="5">
        <v>3295</v>
      </c>
      <c r="F83" s="5" t="s">
        <v>93</v>
      </c>
      <c r="G83" s="60">
        <v>5814.08</v>
      </c>
      <c r="H83" s="96">
        <v>0</v>
      </c>
      <c r="I83" s="42">
        <v>0</v>
      </c>
      <c r="J83" s="60">
        <v>2583.7199999999998</v>
      </c>
      <c r="K83" s="60">
        <v>0</v>
      </c>
      <c r="L83" s="60">
        <v>0</v>
      </c>
      <c r="M83" s="58"/>
      <c r="N83" s="58"/>
    </row>
    <row r="84" spans="2:14" x14ac:dyDescent="0.25">
      <c r="B84" s="5"/>
      <c r="C84" s="5"/>
      <c r="D84" s="5"/>
      <c r="E84" s="5">
        <v>3296</v>
      </c>
      <c r="F84" s="5" t="s">
        <v>94</v>
      </c>
      <c r="G84" s="60">
        <v>0</v>
      </c>
      <c r="H84" s="96">
        <v>0</v>
      </c>
      <c r="I84" s="42">
        <v>0</v>
      </c>
      <c r="J84" s="60">
        <v>0</v>
      </c>
      <c r="K84" s="60">
        <v>0</v>
      </c>
      <c r="L84" s="60">
        <v>0</v>
      </c>
      <c r="M84" s="58"/>
      <c r="N84" s="58"/>
    </row>
    <row r="85" spans="2:14" x14ac:dyDescent="0.25">
      <c r="B85" s="5"/>
      <c r="C85" s="5"/>
      <c r="D85" s="5"/>
      <c r="E85" s="5">
        <v>3299</v>
      </c>
      <c r="F85" s="5" t="s">
        <v>84</v>
      </c>
      <c r="G85" s="60">
        <v>1095.54</v>
      </c>
      <c r="H85" s="96">
        <v>0</v>
      </c>
      <c r="I85" s="42">
        <v>0</v>
      </c>
      <c r="J85" s="60">
        <v>281.91000000000003</v>
      </c>
      <c r="K85" s="60">
        <f>J85/G85*100</f>
        <v>25.732515471822122</v>
      </c>
      <c r="L85" s="60">
        <v>0</v>
      </c>
      <c r="M85" s="58"/>
      <c r="N85" s="58"/>
    </row>
    <row r="86" spans="2:14" x14ac:dyDescent="0.25">
      <c r="B86" s="12"/>
      <c r="C86" s="12">
        <v>34</v>
      </c>
      <c r="D86" s="12"/>
      <c r="E86" s="12" t="s">
        <v>48</v>
      </c>
      <c r="F86" s="36" t="s">
        <v>86</v>
      </c>
      <c r="G86" s="59">
        <f>G87</f>
        <v>526.11</v>
      </c>
      <c r="H86" s="72">
        <v>139.16</v>
      </c>
      <c r="I86" s="41">
        <v>0</v>
      </c>
      <c r="J86" s="59">
        <f>J87</f>
        <v>140.87</v>
      </c>
      <c r="K86" s="59">
        <f>J86/G86*100</f>
        <v>26.775769325806394</v>
      </c>
      <c r="L86" s="59">
        <f>J86/H86*100</f>
        <v>101.22880137970682</v>
      </c>
      <c r="M86" s="58"/>
      <c r="N86" s="58"/>
    </row>
    <row r="87" spans="2:14" x14ac:dyDescent="0.25">
      <c r="B87" s="38"/>
      <c r="C87" s="38" t="s">
        <v>48</v>
      </c>
      <c r="D87" s="38">
        <v>343</v>
      </c>
      <c r="E87" s="38"/>
      <c r="F87" s="38" t="s">
        <v>87</v>
      </c>
      <c r="G87" s="59">
        <f>G88</f>
        <v>526.11</v>
      </c>
      <c r="H87" s="72">
        <v>0</v>
      </c>
      <c r="I87" s="41">
        <v>0</v>
      </c>
      <c r="J87" s="59">
        <f>+J88+J89+J90+J91</f>
        <v>140.87</v>
      </c>
      <c r="K87" s="59">
        <v>0</v>
      </c>
      <c r="L87" s="59" t="e">
        <f>J87/H87*100</f>
        <v>#DIV/0!</v>
      </c>
      <c r="M87" s="58"/>
      <c r="N87" s="58"/>
    </row>
    <row r="88" spans="2:14" x14ac:dyDescent="0.25">
      <c r="B88" s="5"/>
      <c r="C88" s="5"/>
      <c r="D88" s="5" t="s">
        <v>48</v>
      </c>
      <c r="E88" s="5">
        <v>3431</v>
      </c>
      <c r="F88" s="5" t="s">
        <v>88</v>
      </c>
      <c r="G88" s="60">
        <v>526.11</v>
      </c>
      <c r="H88" s="96">
        <v>0</v>
      </c>
      <c r="I88" s="42">
        <v>0</v>
      </c>
      <c r="J88" s="60">
        <v>101.91</v>
      </c>
      <c r="K88" s="60">
        <v>0</v>
      </c>
      <c r="L88" s="60">
        <v>0</v>
      </c>
      <c r="M88" s="58"/>
      <c r="N88" s="58"/>
    </row>
    <row r="89" spans="2:14" x14ac:dyDescent="0.25">
      <c r="B89" s="5"/>
      <c r="C89" s="5"/>
      <c r="D89" s="6"/>
      <c r="E89" s="6">
        <v>3432</v>
      </c>
      <c r="F89" s="5" t="s">
        <v>95</v>
      </c>
      <c r="G89" s="60">
        <v>0</v>
      </c>
      <c r="H89" s="96">
        <v>0</v>
      </c>
      <c r="I89" s="42">
        <v>0</v>
      </c>
      <c r="J89" s="60">
        <v>0</v>
      </c>
      <c r="K89" s="60">
        <v>0</v>
      </c>
      <c r="L89" s="60">
        <v>0</v>
      </c>
      <c r="M89" s="58"/>
      <c r="N89" s="58"/>
    </row>
    <row r="90" spans="2:14" x14ac:dyDescent="0.25">
      <c r="B90" s="5"/>
      <c r="C90" s="5"/>
      <c r="D90" s="6"/>
      <c r="E90" s="6">
        <v>3433</v>
      </c>
      <c r="F90" s="5" t="s">
        <v>96</v>
      </c>
      <c r="G90" s="60">
        <v>0</v>
      </c>
      <c r="H90" s="96">
        <v>0</v>
      </c>
      <c r="I90" s="42">
        <v>0</v>
      </c>
      <c r="J90" s="60">
        <v>37.840000000000003</v>
      </c>
      <c r="K90" s="60">
        <v>0</v>
      </c>
      <c r="L90" s="60">
        <v>0</v>
      </c>
      <c r="M90" s="58"/>
      <c r="N90" s="58"/>
    </row>
    <row r="91" spans="2:14" x14ac:dyDescent="0.25">
      <c r="B91" s="5"/>
      <c r="C91" s="5"/>
      <c r="D91" s="6"/>
      <c r="E91" s="6">
        <v>3434</v>
      </c>
      <c r="F91" s="5" t="s">
        <v>217</v>
      </c>
      <c r="G91" s="60">
        <v>0</v>
      </c>
      <c r="H91" s="96">
        <v>0</v>
      </c>
      <c r="I91" s="42">
        <v>0</v>
      </c>
      <c r="J91" s="60">
        <v>1.1200000000000001</v>
      </c>
      <c r="K91" s="60">
        <v>0</v>
      </c>
      <c r="L91" s="60">
        <v>0</v>
      </c>
      <c r="M91" s="58"/>
      <c r="N91" s="58"/>
    </row>
    <row r="92" spans="2:14" ht="25.5" x14ac:dyDescent="0.25">
      <c r="B92" s="5"/>
      <c r="C92" s="12">
        <v>37</v>
      </c>
      <c r="D92" s="6" t="s">
        <v>48</v>
      </c>
      <c r="E92" s="6"/>
      <c r="F92" s="36" t="s">
        <v>168</v>
      </c>
      <c r="G92" s="59">
        <f>G93</f>
        <v>48651.4</v>
      </c>
      <c r="H92" s="72">
        <v>50000</v>
      </c>
      <c r="I92" s="41">
        <v>0</v>
      </c>
      <c r="J92" s="59">
        <f>J93</f>
        <v>828.14</v>
      </c>
      <c r="K92" s="59">
        <f>J92/G92*100</f>
        <v>1.7021915093913023</v>
      </c>
      <c r="L92" s="59">
        <f>J92/H92*100</f>
        <v>1.65628</v>
      </c>
      <c r="M92" s="58"/>
      <c r="N92" s="58"/>
    </row>
    <row r="93" spans="2:14" ht="25.5" x14ac:dyDescent="0.25">
      <c r="B93" s="5"/>
      <c r="C93" s="12"/>
      <c r="D93" s="118">
        <v>372</v>
      </c>
      <c r="E93" s="133"/>
      <c r="F93" s="97" t="s">
        <v>167</v>
      </c>
      <c r="G93" s="116">
        <f>G94</f>
        <v>48651.4</v>
      </c>
      <c r="H93" s="96">
        <v>0</v>
      </c>
      <c r="I93" s="96">
        <v>0</v>
      </c>
      <c r="J93" s="116">
        <f>+J94+J95</f>
        <v>828.14</v>
      </c>
      <c r="K93" s="116">
        <v>0</v>
      </c>
      <c r="L93" s="116">
        <v>0</v>
      </c>
      <c r="M93" s="125"/>
      <c r="N93" s="58"/>
    </row>
    <row r="94" spans="2:14" x14ac:dyDescent="0.25">
      <c r="B94" s="5"/>
      <c r="C94" s="5"/>
      <c r="D94" s="134"/>
      <c r="E94" s="134">
        <v>3722</v>
      </c>
      <c r="F94" s="120" t="s">
        <v>166</v>
      </c>
      <c r="G94" s="116">
        <v>48651.4</v>
      </c>
      <c r="H94" s="96">
        <v>0</v>
      </c>
      <c r="I94" s="96">
        <v>0</v>
      </c>
      <c r="J94" s="116">
        <v>0</v>
      </c>
      <c r="K94" s="116">
        <v>0</v>
      </c>
      <c r="L94" s="116">
        <v>0</v>
      </c>
      <c r="M94" s="125"/>
      <c r="N94" s="58"/>
    </row>
    <row r="95" spans="2:14" x14ac:dyDescent="0.25">
      <c r="B95" s="5"/>
      <c r="C95" s="5"/>
      <c r="D95" s="134"/>
      <c r="E95" s="134">
        <v>37219</v>
      </c>
      <c r="F95" s="120" t="s">
        <v>228</v>
      </c>
      <c r="G95" s="116">
        <v>0</v>
      </c>
      <c r="H95" s="96">
        <v>0</v>
      </c>
      <c r="I95" s="96">
        <v>0</v>
      </c>
      <c r="J95" s="116">
        <v>828.14</v>
      </c>
      <c r="K95" s="116">
        <v>0</v>
      </c>
      <c r="L95" s="116">
        <v>0</v>
      </c>
      <c r="M95" s="125"/>
      <c r="N95" s="58"/>
    </row>
    <row r="96" spans="2:14" ht="16.149999999999999" customHeight="1" x14ac:dyDescent="0.25">
      <c r="B96" s="12"/>
      <c r="C96" s="12">
        <v>38</v>
      </c>
      <c r="D96" s="133"/>
      <c r="E96" s="133"/>
      <c r="F96" s="118" t="s">
        <v>128</v>
      </c>
      <c r="G96" s="108">
        <f>G97</f>
        <v>845.92</v>
      </c>
      <c r="H96" s="72">
        <v>891</v>
      </c>
      <c r="I96" s="72">
        <v>0</v>
      </c>
      <c r="J96" s="108">
        <f>J97</f>
        <v>890.99</v>
      </c>
      <c r="K96" s="108">
        <f>J96/G96*100</f>
        <v>105.327926990732</v>
      </c>
      <c r="L96" s="108">
        <f>J96/H96*100</f>
        <v>99.998877665544327</v>
      </c>
      <c r="M96" s="125"/>
      <c r="N96" s="58"/>
    </row>
    <row r="97" spans="2:14" x14ac:dyDescent="0.25">
      <c r="B97" s="12"/>
      <c r="C97" s="12"/>
      <c r="D97" s="118">
        <v>381</v>
      </c>
      <c r="E97" s="133"/>
      <c r="F97" s="118" t="s">
        <v>58</v>
      </c>
      <c r="G97" s="108">
        <f>G98</f>
        <v>845.92</v>
      </c>
      <c r="H97" s="72">
        <v>0</v>
      </c>
      <c r="I97" s="72">
        <v>0</v>
      </c>
      <c r="J97" s="108">
        <f>J98</f>
        <v>890.99</v>
      </c>
      <c r="K97" s="108">
        <f>J97/G97*100</f>
        <v>105.327926990732</v>
      </c>
      <c r="L97" s="108">
        <v>0</v>
      </c>
      <c r="M97" s="125"/>
      <c r="N97" s="58"/>
    </row>
    <row r="98" spans="2:14" x14ac:dyDescent="0.25">
      <c r="B98" s="5"/>
      <c r="C98" s="5"/>
      <c r="D98" s="6"/>
      <c r="E98" s="6">
        <v>3812</v>
      </c>
      <c r="F98" s="5" t="s">
        <v>129</v>
      </c>
      <c r="G98" s="60">
        <v>845.92</v>
      </c>
      <c r="H98" s="96">
        <v>0</v>
      </c>
      <c r="I98" s="42">
        <v>0</v>
      </c>
      <c r="J98" s="60">
        <v>890.99</v>
      </c>
      <c r="K98" s="60">
        <f>J98/G98*100</f>
        <v>105.327926990732</v>
      </c>
      <c r="L98" s="60">
        <v>0</v>
      </c>
      <c r="M98" s="58"/>
      <c r="N98" s="58"/>
    </row>
    <row r="99" spans="2:14" x14ac:dyDescent="0.25">
      <c r="B99" s="5"/>
      <c r="C99" s="5"/>
      <c r="D99" s="6"/>
      <c r="E99" s="6"/>
      <c r="F99" s="5"/>
      <c r="G99" s="60"/>
      <c r="H99" s="96"/>
      <c r="I99" s="42"/>
      <c r="J99" s="60"/>
      <c r="K99" s="60"/>
      <c r="L99" s="60"/>
      <c r="M99" s="58"/>
      <c r="N99" s="58"/>
    </row>
    <row r="100" spans="2:14" x14ac:dyDescent="0.25">
      <c r="B100" s="7">
        <v>4</v>
      </c>
      <c r="C100" s="7"/>
      <c r="D100" s="7"/>
      <c r="E100" s="7"/>
      <c r="F100" s="40" t="s">
        <v>6</v>
      </c>
      <c r="G100" s="59">
        <f>G101</f>
        <v>34600.720000000001</v>
      </c>
      <c r="H100" s="72">
        <f>+H101+H108</f>
        <v>31529.51</v>
      </c>
      <c r="I100" s="41">
        <v>0</v>
      </c>
      <c r="J100" s="59">
        <f>J101</f>
        <v>0</v>
      </c>
      <c r="K100" s="59">
        <f>J100/G100*100</f>
        <v>0</v>
      </c>
      <c r="L100" s="59">
        <f>J100/H100*100</f>
        <v>0</v>
      </c>
      <c r="M100" s="58"/>
      <c r="N100" s="58"/>
    </row>
    <row r="101" spans="2:14" ht="25.5" x14ac:dyDescent="0.25">
      <c r="B101" s="38"/>
      <c r="C101" s="38">
        <v>42</v>
      </c>
      <c r="D101" s="38"/>
      <c r="E101" s="38"/>
      <c r="F101" s="40" t="s">
        <v>7</v>
      </c>
      <c r="G101" s="59">
        <f>G106</f>
        <v>34600.720000000001</v>
      </c>
      <c r="H101" s="72">
        <v>31529.51</v>
      </c>
      <c r="I101" s="41">
        <v>0</v>
      </c>
      <c r="J101" s="59">
        <f>J106</f>
        <v>0</v>
      </c>
      <c r="K101" s="59">
        <f>J101/G101*100</f>
        <v>0</v>
      </c>
      <c r="L101" s="59">
        <v>0</v>
      </c>
      <c r="M101" s="58"/>
      <c r="N101" s="58"/>
    </row>
    <row r="102" spans="2:14" x14ac:dyDescent="0.25">
      <c r="B102" s="38"/>
      <c r="C102" s="38"/>
      <c r="D102" s="12">
        <v>422</v>
      </c>
      <c r="E102" s="12"/>
      <c r="F102" s="12" t="s">
        <v>89</v>
      </c>
      <c r="G102" s="59">
        <v>0</v>
      </c>
      <c r="H102" s="72">
        <v>0</v>
      </c>
      <c r="I102" s="41">
        <v>0</v>
      </c>
      <c r="J102" s="59">
        <v>0</v>
      </c>
      <c r="K102" s="59">
        <v>0</v>
      </c>
      <c r="L102" s="59">
        <v>0</v>
      </c>
      <c r="M102" s="58"/>
      <c r="N102" s="58"/>
    </row>
    <row r="103" spans="2:14" x14ac:dyDescent="0.25">
      <c r="B103" s="39"/>
      <c r="C103" s="39" t="s">
        <v>12</v>
      </c>
      <c r="D103" s="5"/>
      <c r="E103" s="5">
        <v>4221</v>
      </c>
      <c r="F103" s="5" t="s">
        <v>90</v>
      </c>
      <c r="G103" s="60">
        <v>0</v>
      </c>
      <c r="H103" s="96">
        <v>0</v>
      </c>
      <c r="I103" s="42">
        <v>0</v>
      </c>
      <c r="J103" s="60">
        <v>0</v>
      </c>
      <c r="K103" s="60">
        <v>0</v>
      </c>
      <c r="L103" s="60">
        <v>0</v>
      </c>
      <c r="M103" s="58"/>
      <c r="N103" s="58"/>
    </row>
    <row r="104" spans="2:14" x14ac:dyDescent="0.25">
      <c r="B104" s="39"/>
      <c r="C104" s="39"/>
      <c r="D104" s="5"/>
      <c r="E104" s="5">
        <v>4223</v>
      </c>
      <c r="F104" s="5" t="s">
        <v>97</v>
      </c>
      <c r="G104" s="60">
        <v>0</v>
      </c>
      <c r="H104" s="96">
        <v>0</v>
      </c>
      <c r="I104" s="42">
        <v>0</v>
      </c>
      <c r="J104" s="60">
        <v>0</v>
      </c>
      <c r="K104" s="60">
        <v>0</v>
      </c>
      <c r="L104" s="60">
        <v>0</v>
      </c>
      <c r="M104" s="58"/>
      <c r="N104" s="58"/>
    </row>
    <row r="105" spans="2:14" x14ac:dyDescent="0.25">
      <c r="B105" s="39"/>
      <c r="C105" s="39"/>
      <c r="D105" s="5"/>
      <c r="E105" s="5">
        <v>4227</v>
      </c>
      <c r="F105" s="5" t="s">
        <v>98</v>
      </c>
      <c r="G105" s="60">
        <v>0</v>
      </c>
      <c r="H105" s="96">
        <v>0</v>
      </c>
      <c r="I105" s="42">
        <v>0</v>
      </c>
      <c r="J105" s="60">
        <v>0</v>
      </c>
      <c r="K105" s="60">
        <v>0</v>
      </c>
      <c r="L105" s="60">
        <v>0</v>
      </c>
      <c r="M105" s="58"/>
      <c r="N105" s="58"/>
    </row>
    <row r="106" spans="2:14" x14ac:dyDescent="0.25">
      <c r="B106" s="7" t="s">
        <v>48</v>
      </c>
      <c r="C106" s="78"/>
      <c r="D106" s="78">
        <v>424</v>
      </c>
      <c r="E106" s="78"/>
      <c r="F106" s="61" t="s">
        <v>99</v>
      </c>
      <c r="G106" s="59">
        <f>G107</f>
        <v>34600.720000000001</v>
      </c>
      <c r="H106" s="72">
        <v>0</v>
      </c>
      <c r="I106" s="41">
        <v>0</v>
      </c>
      <c r="J106" s="59">
        <f>J107</f>
        <v>0</v>
      </c>
      <c r="K106" s="59">
        <f>J106/G106*100</f>
        <v>0</v>
      </c>
      <c r="L106" s="60">
        <v>0</v>
      </c>
      <c r="M106" s="58"/>
      <c r="N106" s="58"/>
    </row>
    <row r="107" spans="2:14" x14ac:dyDescent="0.25">
      <c r="B107" s="8"/>
      <c r="C107" s="8" t="s">
        <v>48</v>
      </c>
      <c r="D107" s="8" t="s">
        <v>48</v>
      </c>
      <c r="E107" s="8">
        <v>4241</v>
      </c>
      <c r="F107" s="11" t="s">
        <v>99</v>
      </c>
      <c r="G107" s="60">
        <v>34600.720000000001</v>
      </c>
      <c r="H107" s="96"/>
      <c r="I107" s="45">
        <v>0</v>
      </c>
      <c r="J107" s="60">
        <v>0</v>
      </c>
      <c r="K107" s="59">
        <f>J107/G107*100</f>
        <v>0</v>
      </c>
      <c r="L107" s="60">
        <v>0</v>
      </c>
      <c r="M107" s="58"/>
      <c r="N107" s="58"/>
    </row>
    <row r="108" spans="2:14" ht="25.5" x14ac:dyDescent="0.25">
      <c r="B108" s="4"/>
      <c r="C108" s="4">
        <v>45</v>
      </c>
      <c r="D108" s="4"/>
      <c r="E108" s="4" t="s">
        <v>48</v>
      </c>
      <c r="F108" s="61" t="s">
        <v>127</v>
      </c>
      <c r="G108" s="59">
        <v>0</v>
      </c>
      <c r="H108" s="72">
        <v>0</v>
      </c>
      <c r="I108" s="46">
        <v>0</v>
      </c>
      <c r="J108" s="59">
        <v>0</v>
      </c>
      <c r="K108" s="59">
        <v>0</v>
      </c>
      <c r="L108" s="59">
        <v>0</v>
      </c>
      <c r="M108" s="58"/>
      <c r="N108" s="58"/>
    </row>
    <row r="109" spans="2:14" x14ac:dyDescent="0.25">
      <c r="B109" s="8"/>
      <c r="C109" s="4"/>
      <c r="D109" s="4">
        <v>451</v>
      </c>
      <c r="E109" s="4"/>
      <c r="F109" s="61" t="s">
        <v>150</v>
      </c>
      <c r="G109" s="59">
        <v>0</v>
      </c>
      <c r="H109" s="72">
        <v>0</v>
      </c>
      <c r="I109" s="46">
        <v>0</v>
      </c>
      <c r="J109" s="59">
        <v>0</v>
      </c>
      <c r="K109" s="59">
        <v>0</v>
      </c>
      <c r="L109" s="59">
        <v>0</v>
      </c>
      <c r="M109" s="58"/>
      <c r="N109" s="58"/>
    </row>
    <row r="110" spans="2:14" x14ac:dyDescent="0.25">
      <c r="B110" s="8"/>
      <c r="C110" s="8"/>
      <c r="D110" s="8"/>
      <c r="E110" s="8">
        <v>4511</v>
      </c>
      <c r="F110" s="11" t="s">
        <v>150</v>
      </c>
      <c r="G110" s="60">
        <v>0</v>
      </c>
      <c r="H110" s="96">
        <v>0</v>
      </c>
      <c r="I110" s="45">
        <v>0</v>
      </c>
      <c r="J110" s="60">
        <v>0</v>
      </c>
      <c r="K110" s="60">
        <v>0</v>
      </c>
      <c r="L110" s="60">
        <v>0</v>
      </c>
      <c r="M110" s="58"/>
      <c r="N110" s="58"/>
    </row>
    <row r="111" spans="2:14" x14ac:dyDescent="0.25">
      <c r="B111" s="8"/>
      <c r="C111" s="8" t="s">
        <v>12</v>
      </c>
      <c r="D111" s="5"/>
      <c r="E111" s="5" t="s">
        <v>48</v>
      </c>
      <c r="F111" s="5" t="s">
        <v>48</v>
      </c>
      <c r="G111" s="60"/>
      <c r="H111" s="42"/>
      <c r="I111" s="45"/>
      <c r="J111" s="60"/>
      <c r="K111" s="60"/>
      <c r="L111" s="60"/>
      <c r="M111" s="58"/>
      <c r="N111" s="58"/>
    </row>
    <row r="112" spans="2:14" x14ac:dyDescent="0.25">
      <c r="B112" s="58"/>
      <c r="C112" s="58"/>
      <c r="D112" s="58"/>
      <c r="E112" s="58"/>
      <c r="F112" s="58"/>
      <c r="G112" s="58"/>
      <c r="M112" s="58"/>
      <c r="N112" s="58"/>
    </row>
    <row r="113" spans="2:14" x14ac:dyDescent="0.25">
      <c r="B113" s="58"/>
      <c r="C113" s="58"/>
      <c r="D113" s="58"/>
      <c r="E113" s="58"/>
      <c r="F113" s="58"/>
      <c r="G113" s="58"/>
      <c r="M113" s="58"/>
      <c r="N113" s="58"/>
    </row>
    <row r="114" spans="2:14" ht="15" customHeight="1" x14ac:dyDescent="0.25"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58"/>
      <c r="N114" s="58"/>
    </row>
    <row r="115" spans="2:14" x14ac:dyDescent="0.25"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58"/>
      <c r="N115" s="58"/>
    </row>
    <row r="116" spans="2:14" ht="4.5" customHeight="1" x14ac:dyDescent="0.25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58"/>
      <c r="N116" s="58"/>
    </row>
  </sheetData>
  <mergeCells count="12">
    <mergeCell ref="B1:L1"/>
    <mergeCell ref="B2:L2"/>
    <mergeCell ref="B4:L4"/>
    <mergeCell ref="B6:L6"/>
    <mergeCell ref="B42:F42"/>
    <mergeCell ref="B9:F9"/>
    <mergeCell ref="B41:F41"/>
    <mergeCell ref="B8:F8"/>
    <mergeCell ref="B7:L7"/>
    <mergeCell ref="B5:L5"/>
    <mergeCell ref="B40:L40"/>
    <mergeCell ref="B3:L3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2"/>
  <sheetViews>
    <sheetView workbookViewId="0">
      <selection activeCell="F9" sqref="F9"/>
    </sheetView>
  </sheetViews>
  <sheetFormatPr defaultRowHeight="15" x14ac:dyDescent="0.25"/>
  <cols>
    <col min="2" max="2" width="37.7109375" customWidth="1"/>
    <col min="3" max="3" width="25.28515625" style="105" customWidth="1"/>
    <col min="4" max="4" width="25.28515625" customWidth="1"/>
    <col min="5" max="5" width="25.28515625" style="105" customWidth="1"/>
    <col min="6" max="6" width="25.28515625" customWidth="1"/>
    <col min="7" max="8" width="15.7109375" customWidth="1"/>
    <col min="9" max="9" width="41.28515625" customWidth="1"/>
    <col min="11" max="11" width="11.7109375" bestFit="1" customWidth="1"/>
  </cols>
  <sheetData>
    <row r="1" spans="2:8" ht="18" x14ac:dyDescent="0.25">
      <c r="B1" s="2"/>
      <c r="C1" s="101"/>
      <c r="D1" s="2"/>
      <c r="E1" s="101"/>
      <c r="F1" s="3"/>
      <c r="G1" s="3"/>
      <c r="H1" s="3"/>
    </row>
    <row r="2" spans="2:8" ht="15.75" customHeight="1" x14ac:dyDescent="0.25">
      <c r="B2" s="160" t="s">
        <v>32</v>
      </c>
      <c r="C2" s="160"/>
      <c r="D2" s="160"/>
      <c r="E2" s="160"/>
      <c r="F2" s="160"/>
      <c r="G2" s="160"/>
      <c r="H2" s="160"/>
    </row>
    <row r="3" spans="2:8" ht="18" x14ac:dyDescent="0.25">
      <c r="B3" s="10"/>
      <c r="C3" s="101"/>
      <c r="D3" s="135"/>
      <c r="E3" s="101"/>
      <c r="F3" s="136"/>
      <c r="G3" s="3"/>
      <c r="H3" s="32"/>
    </row>
    <row r="4" spans="2:8" s="58" customFormat="1" ht="33.75" customHeight="1" x14ac:dyDescent="0.25">
      <c r="B4" s="56" t="s">
        <v>8</v>
      </c>
      <c r="C4" s="56" t="s">
        <v>160</v>
      </c>
      <c r="D4" s="56" t="s">
        <v>188</v>
      </c>
      <c r="E4" s="56" t="s">
        <v>187</v>
      </c>
      <c r="F4" s="56" t="s">
        <v>236</v>
      </c>
      <c r="G4" s="56" t="s">
        <v>19</v>
      </c>
      <c r="H4" s="56" t="s">
        <v>37</v>
      </c>
    </row>
    <row r="5" spans="2:8" s="58" customFormat="1" x14ac:dyDescent="0.25">
      <c r="B5" s="56">
        <v>1</v>
      </c>
      <c r="C5" s="57">
        <v>2</v>
      </c>
      <c r="D5" s="57">
        <v>3</v>
      </c>
      <c r="E5" s="57">
        <v>4</v>
      </c>
      <c r="F5" s="57">
        <v>5</v>
      </c>
      <c r="G5" s="57" t="s">
        <v>29</v>
      </c>
      <c r="H5" s="57" t="s">
        <v>115</v>
      </c>
    </row>
    <row r="6" spans="2:8" s="58" customFormat="1" x14ac:dyDescent="0.25">
      <c r="B6" s="112" t="s">
        <v>34</v>
      </c>
      <c r="C6" s="144">
        <f>C7+C10+C13+C17+C24</f>
        <v>1655786.62</v>
      </c>
      <c r="D6" s="144">
        <f>D7+D10+D13+D17+D24</f>
        <v>2193825.3200000003</v>
      </c>
      <c r="E6" s="144">
        <v>0</v>
      </c>
      <c r="F6" s="144">
        <f>F7+F10+F13+F17+F24</f>
        <v>863132.52</v>
      </c>
      <c r="G6" s="145">
        <f>F6/C6*100</f>
        <v>52.128245848489819</v>
      </c>
      <c r="H6" s="145">
        <f>F6/D6*100</f>
        <v>39.343721313235633</v>
      </c>
    </row>
    <row r="7" spans="2:8" s="125" customFormat="1" x14ac:dyDescent="0.25">
      <c r="B7" s="137" t="s">
        <v>15</v>
      </c>
      <c r="C7" s="108">
        <f>C8</f>
        <v>16924.810000000001</v>
      </c>
      <c r="D7" s="72">
        <f>+SUM(D8:D9)</f>
        <v>38809.68</v>
      </c>
      <c r="E7" s="72">
        <v>0</v>
      </c>
      <c r="F7" s="108">
        <f>+F8+F9</f>
        <v>12916.25</v>
      </c>
      <c r="G7" s="108">
        <f>F7/C7*100</f>
        <v>76.315480055610664</v>
      </c>
      <c r="H7" s="108">
        <f>F7/D7*100</f>
        <v>33.28100102860936</v>
      </c>
    </row>
    <row r="8" spans="2:8" s="125" customFormat="1" x14ac:dyDescent="0.25">
      <c r="B8" s="113" t="s">
        <v>16</v>
      </c>
      <c r="C8" s="116">
        <v>16924.810000000001</v>
      </c>
      <c r="D8" s="96">
        <v>35227.360000000001</v>
      </c>
      <c r="E8" s="96">
        <v>0</v>
      </c>
      <c r="F8" s="116">
        <f>1123.99+1281.35+1200.91+4443.58+2223.57+35</f>
        <v>10308.4</v>
      </c>
      <c r="G8" s="116">
        <f>F8/C8*100</f>
        <v>60.907035293158387</v>
      </c>
      <c r="H8" s="116">
        <f>F8/D8*100</f>
        <v>29.262482343269546</v>
      </c>
    </row>
    <row r="9" spans="2:8" s="125" customFormat="1" x14ac:dyDescent="0.25">
      <c r="B9" s="109" t="s">
        <v>229</v>
      </c>
      <c r="C9" s="116"/>
      <c r="D9" s="96">
        <v>3582.32</v>
      </c>
      <c r="E9" s="96"/>
      <c r="F9" s="116">
        <v>2607.85</v>
      </c>
      <c r="G9" s="116" t="s">
        <v>48</v>
      </c>
      <c r="H9" s="116"/>
    </row>
    <row r="10" spans="2:8" s="125" customFormat="1" x14ac:dyDescent="0.25">
      <c r="B10" s="137" t="s">
        <v>18</v>
      </c>
      <c r="C10" s="108">
        <f>C11</f>
        <v>1.1299999999999999</v>
      </c>
      <c r="D10" s="72">
        <f>D11</f>
        <v>703</v>
      </c>
      <c r="E10" s="72">
        <v>0</v>
      </c>
      <c r="F10" s="108">
        <f>F11</f>
        <v>0.3</v>
      </c>
      <c r="G10" s="108">
        <f>F10/C10*100</f>
        <v>26.548672566371685</v>
      </c>
      <c r="H10" s="108">
        <f>F10/D10*100</f>
        <v>4.2674253200568994E-2</v>
      </c>
    </row>
    <row r="11" spans="2:8" s="125" customFormat="1" x14ac:dyDescent="0.25">
      <c r="B11" s="138" t="s">
        <v>232</v>
      </c>
      <c r="C11" s="116">
        <v>1.1299999999999999</v>
      </c>
      <c r="D11" s="111">
        <v>703</v>
      </c>
      <c r="E11" s="111">
        <v>0</v>
      </c>
      <c r="F11" s="116">
        <v>0.3</v>
      </c>
      <c r="G11" s="116">
        <f>F11/C11*100</f>
        <v>26.548672566371685</v>
      </c>
      <c r="H11" s="116">
        <f>F11/D11*100</f>
        <v>4.2674253200568994E-2</v>
      </c>
    </row>
    <row r="12" spans="2:8" s="125" customFormat="1" x14ac:dyDescent="0.25">
      <c r="B12" s="138"/>
      <c r="C12" s="116"/>
      <c r="D12" s="111"/>
      <c r="E12" s="111"/>
      <c r="F12" s="116"/>
      <c r="G12" s="116"/>
      <c r="H12" s="116"/>
    </row>
    <row r="13" spans="2:8" s="125" customFormat="1" x14ac:dyDescent="0.25">
      <c r="B13" s="137" t="s">
        <v>100</v>
      </c>
      <c r="C13" s="108">
        <f>C14+C15</f>
        <v>85134.92</v>
      </c>
      <c r="D13" s="75">
        <f>D14+D15</f>
        <v>83909.53</v>
      </c>
      <c r="E13" s="75">
        <v>0</v>
      </c>
      <c r="F13" s="108">
        <f>F14+F15</f>
        <v>40635.449999999997</v>
      </c>
      <c r="G13" s="108">
        <f>F13/C13*100</f>
        <v>47.730649186021438</v>
      </c>
      <c r="H13" s="108">
        <f>F13/D13*100</f>
        <v>48.427693493218229</v>
      </c>
    </row>
    <row r="14" spans="2:8" s="125" customFormat="1" x14ac:dyDescent="0.25">
      <c r="B14" s="138" t="s">
        <v>103</v>
      </c>
      <c r="C14" s="116">
        <v>1876</v>
      </c>
      <c r="D14" s="111">
        <v>0</v>
      </c>
      <c r="E14" s="111">
        <v>0</v>
      </c>
      <c r="F14" s="116">
        <v>120</v>
      </c>
      <c r="G14" s="116">
        <v>0</v>
      </c>
      <c r="H14" s="116" t="e">
        <f>F14/D14*100</f>
        <v>#DIV/0!</v>
      </c>
    </row>
    <row r="15" spans="2:8" s="125" customFormat="1" ht="25.5" x14ac:dyDescent="0.25">
      <c r="B15" s="138" t="s">
        <v>102</v>
      </c>
      <c r="C15" s="116">
        <v>83258.92</v>
      </c>
      <c r="D15" s="111">
        <v>83909.53</v>
      </c>
      <c r="E15" s="111">
        <v>0</v>
      </c>
      <c r="F15" s="116">
        <v>40515.449999999997</v>
      </c>
      <c r="G15" s="116">
        <f>F15/C15*100</f>
        <v>48.661993213459887</v>
      </c>
      <c r="H15" s="116">
        <f>F15/D15*100</f>
        <v>48.284682323926731</v>
      </c>
    </row>
    <row r="16" spans="2:8" s="125" customFormat="1" x14ac:dyDescent="0.25">
      <c r="B16" s="138"/>
      <c r="C16" s="116"/>
      <c r="D16" s="111"/>
      <c r="E16" s="111"/>
      <c r="F16" s="116"/>
      <c r="G16" s="116"/>
      <c r="H16" s="116"/>
    </row>
    <row r="17" spans="2:10" s="125" customFormat="1" x14ac:dyDescent="0.25">
      <c r="B17" s="137" t="s">
        <v>101</v>
      </c>
      <c r="C17" s="108">
        <f>C18+C19+C20</f>
        <v>1545981.5</v>
      </c>
      <c r="D17" s="75">
        <f>D18+D19+D20+D21</f>
        <v>2069343.11</v>
      </c>
      <c r="E17" s="75">
        <v>0</v>
      </c>
      <c r="F17" s="108">
        <f>F18+F19+F20+F21</f>
        <v>809580.52</v>
      </c>
      <c r="G17" s="108">
        <f>F17/C17*100</f>
        <v>52.366766355224826</v>
      </c>
      <c r="H17" s="108">
        <f>F17/D17*100</f>
        <v>39.122585137657524</v>
      </c>
    </row>
    <row r="18" spans="2:10" s="125" customFormat="1" ht="26.25" customHeight="1" x14ac:dyDescent="0.25">
      <c r="B18" s="117" t="s">
        <v>240</v>
      </c>
      <c r="C18" s="116">
        <v>1710.01</v>
      </c>
      <c r="D18" s="111">
        <v>937.35</v>
      </c>
      <c r="E18" s="111">
        <v>0</v>
      </c>
      <c r="F18" s="116">
        <v>633.72</v>
      </c>
      <c r="G18" s="116">
        <f>F18/C18*100</f>
        <v>37.059432400980114</v>
      </c>
      <c r="H18" s="116">
        <f>F18/D18*100</f>
        <v>67.607617218754996</v>
      </c>
    </row>
    <row r="19" spans="2:10" s="125" customFormat="1" ht="15.75" customHeight="1" x14ac:dyDescent="0.25">
      <c r="B19" s="117" t="s">
        <v>241</v>
      </c>
      <c r="C19" s="116">
        <f>1534581.18</f>
        <v>1534581.18</v>
      </c>
      <c r="D19" s="111">
        <v>1980359.57</v>
      </c>
      <c r="E19" s="111">
        <v>0</v>
      </c>
      <c r="F19" s="116">
        <f>704146.35+891+60414.67+2488</f>
        <v>767940.02</v>
      </c>
      <c r="G19" s="116">
        <f>F19/C19*100</f>
        <v>50.042319690118973</v>
      </c>
      <c r="H19" s="116">
        <f>F19/D19*100</f>
        <v>38.777807405955073</v>
      </c>
    </row>
    <row r="20" spans="2:10" s="125" customFormat="1" ht="15.75" customHeight="1" x14ac:dyDescent="0.25">
      <c r="B20" s="117" t="s">
        <v>242</v>
      </c>
      <c r="C20" s="116">
        <v>9690.31</v>
      </c>
      <c r="D20" s="111">
        <v>5311.63</v>
      </c>
      <c r="E20" s="111">
        <v>0</v>
      </c>
      <c r="F20" s="116">
        <v>3591.18</v>
      </c>
      <c r="G20" s="116">
        <f>F20/C20*100</f>
        <v>37.059495516655296</v>
      </c>
      <c r="H20" s="116">
        <f>F20/D20*100</f>
        <v>67.609754444492552</v>
      </c>
    </row>
    <row r="21" spans="2:10" s="125" customFormat="1" ht="15.75" customHeight="1" x14ac:dyDescent="0.25">
      <c r="B21" s="117" t="s">
        <v>230</v>
      </c>
      <c r="C21" s="116">
        <v>0</v>
      </c>
      <c r="D21" s="111">
        <v>82734.559999999998</v>
      </c>
      <c r="E21" s="111">
        <v>0</v>
      </c>
      <c r="F21" s="116">
        <v>37415.599999999999</v>
      </c>
      <c r="G21" s="116" t="e">
        <f>F21/C21*100</f>
        <v>#DIV/0!</v>
      </c>
      <c r="H21" s="116">
        <f>F21/D21*100</f>
        <v>45.223664693448541</v>
      </c>
    </row>
    <row r="22" spans="2:10" s="125" customFormat="1" ht="15.75" customHeight="1" x14ac:dyDescent="0.25">
      <c r="B22" s="117"/>
      <c r="C22" s="116"/>
      <c r="D22" s="111"/>
      <c r="E22" s="111"/>
      <c r="F22" s="116"/>
      <c r="G22" s="116"/>
      <c r="H22" s="116"/>
    </row>
    <row r="23" spans="2:10" s="125" customFormat="1" ht="15.75" customHeight="1" x14ac:dyDescent="0.25">
      <c r="B23" s="138"/>
      <c r="C23" s="116"/>
      <c r="D23" s="96"/>
      <c r="E23" s="96"/>
      <c r="F23" s="116"/>
      <c r="G23" s="116"/>
      <c r="H23" s="116"/>
    </row>
    <row r="24" spans="2:10" s="125" customFormat="1" ht="15.75" customHeight="1" x14ac:dyDescent="0.25">
      <c r="B24" s="137" t="s">
        <v>152</v>
      </c>
      <c r="C24" s="108">
        <f>C25</f>
        <v>7744.26</v>
      </c>
      <c r="D24" s="72">
        <f>D25</f>
        <v>1060</v>
      </c>
      <c r="E24" s="72">
        <v>0</v>
      </c>
      <c r="F24" s="108">
        <f>F25</f>
        <v>0</v>
      </c>
      <c r="G24" s="108">
        <f>F24/C24*100</f>
        <v>0</v>
      </c>
      <c r="H24" s="108">
        <f>F24/D24*100</f>
        <v>0</v>
      </c>
    </row>
    <row r="25" spans="2:10" s="125" customFormat="1" ht="15.75" customHeight="1" x14ac:dyDescent="0.25">
      <c r="B25" s="117" t="s">
        <v>153</v>
      </c>
      <c r="C25" s="116">
        <v>7744.26</v>
      </c>
      <c r="D25" s="96">
        <v>1060</v>
      </c>
      <c r="E25" s="96">
        <v>0</v>
      </c>
      <c r="F25" s="116">
        <v>0</v>
      </c>
      <c r="G25" s="116">
        <f>F25/C25*100</f>
        <v>0</v>
      </c>
      <c r="H25" s="116">
        <f>F25/D25*100</f>
        <v>0</v>
      </c>
    </row>
    <row r="26" spans="2:10" ht="15.75" customHeight="1" x14ac:dyDescent="0.25">
      <c r="B26" s="43"/>
      <c r="C26" s="102"/>
      <c r="D26" s="42"/>
      <c r="E26" s="106"/>
      <c r="F26" s="60"/>
      <c r="G26" s="60"/>
      <c r="H26" s="60"/>
    </row>
    <row r="27" spans="2:10" s="132" customFormat="1" x14ac:dyDescent="0.25">
      <c r="B27" s="94"/>
      <c r="C27" s="110"/>
      <c r="D27" s="96"/>
      <c r="E27" s="115"/>
      <c r="F27" s="116"/>
      <c r="G27" s="148"/>
      <c r="H27" s="148"/>
      <c r="J27" s="149"/>
    </row>
    <row r="28" spans="2:10" x14ac:dyDescent="0.25">
      <c r="B28" s="43"/>
      <c r="C28" s="103"/>
      <c r="D28" s="42"/>
      <c r="E28" s="107"/>
      <c r="F28" s="89"/>
      <c r="G28" s="88"/>
      <c r="H28" s="88"/>
    </row>
    <row r="29" spans="2:10" s="58" customFormat="1" x14ac:dyDescent="0.25">
      <c r="B29" s="112" t="s">
        <v>35</v>
      </c>
      <c r="C29" s="145">
        <f>C30+C33+C36+C40+C47</f>
        <v>1783355.7900000003</v>
      </c>
      <c r="D29" s="146">
        <f>D30+D33+D36+D40+D47</f>
        <v>1963761.9999999998</v>
      </c>
      <c r="E29" s="147">
        <v>0</v>
      </c>
      <c r="F29" s="145">
        <f>F30+F33+F36+F40+F47</f>
        <v>856442.24</v>
      </c>
      <c r="G29" s="145">
        <f>F29/C29*100</f>
        <v>48.024193758890924</v>
      </c>
      <c r="H29" s="145">
        <f>F29/D29*100</f>
        <v>43.61232369299335</v>
      </c>
    </row>
    <row r="30" spans="2:10" s="58" customFormat="1" x14ac:dyDescent="0.25">
      <c r="B30" s="38" t="s">
        <v>15</v>
      </c>
      <c r="C30" s="59">
        <f>C31</f>
        <v>18564.810000000001</v>
      </c>
      <c r="D30" s="72">
        <f>+D31+D32</f>
        <v>38809.68</v>
      </c>
      <c r="E30" s="72">
        <v>0</v>
      </c>
      <c r="F30" s="108">
        <f>+F31+F32</f>
        <v>14826.960000000001</v>
      </c>
      <c r="G30" s="59">
        <v>0</v>
      </c>
      <c r="H30" s="59">
        <f>F30/D30*100</f>
        <v>38.204283055155315</v>
      </c>
    </row>
    <row r="31" spans="2:10" s="58" customFormat="1" x14ac:dyDescent="0.25">
      <c r="B31" s="113" t="s">
        <v>16</v>
      </c>
      <c r="C31" s="116">
        <v>18564.810000000001</v>
      </c>
      <c r="D31" s="114">
        <v>35227.360000000001</v>
      </c>
      <c r="E31" s="96">
        <v>0</v>
      </c>
      <c r="F31" s="116">
        <f>1123.99+1281.35+1200.91+35+4443.58+3666.12+398.16+70</f>
        <v>12219.11</v>
      </c>
      <c r="G31" s="60">
        <v>0</v>
      </c>
      <c r="H31" s="60">
        <f>F31/D31*100</f>
        <v>34.686419873643672</v>
      </c>
    </row>
    <row r="32" spans="2:10" s="58" customFormat="1" x14ac:dyDescent="0.25">
      <c r="B32" s="109" t="s">
        <v>229</v>
      </c>
      <c r="C32" s="108"/>
      <c r="D32" s="114">
        <v>3582.32</v>
      </c>
      <c r="E32" s="96" t="s">
        <v>48</v>
      </c>
      <c r="F32" s="116">
        <v>2607.85</v>
      </c>
      <c r="G32" s="60"/>
      <c r="H32" s="60"/>
      <c r="I32" s="125"/>
    </row>
    <row r="33" spans="2:11" s="58" customFormat="1" x14ac:dyDescent="0.25">
      <c r="B33" s="137" t="s">
        <v>18</v>
      </c>
      <c r="C33" s="59">
        <f>C34</f>
        <v>2068.63</v>
      </c>
      <c r="D33" s="72">
        <f>+D34</f>
        <v>4958.92</v>
      </c>
      <c r="E33" s="72">
        <v>0</v>
      </c>
      <c r="F33" s="108">
        <f>F34</f>
        <v>1.1200000000000001</v>
      </c>
      <c r="G33" s="59">
        <v>0</v>
      </c>
      <c r="H33" s="59">
        <f>F33/D33*100</f>
        <v>2.2585562985488777E-2</v>
      </c>
      <c r="I33" s="125"/>
    </row>
    <row r="34" spans="2:11" s="58" customFormat="1" ht="15" customHeight="1" x14ac:dyDescent="0.25">
      <c r="B34" s="43" t="s">
        <v>243</v>
      </c>
      <c r="C34" s="60">
        <v>2068.63</v>
      </c>
      <c r="D34" s="96">
        <v>4958.92</v>
      </c>
      <c r="E34" s="96">
        <v>0</v>
      </c>
      <c r="F34" s="116">
        <v>1.1200000000000001</v>
      </c>
      <c r="G34" s="60">
        <v>0</v>
      </c>
      <c r="H34" s="60">
        <f>F34/D34*100</f>
        <v>2.2585562985488777E-2</v>
      </c>
      <c r="I34" s="140"/>
      <c r="J34" s="64"/>
      <c r="K34" s="64"/>
    </row>
    <row r="35" spans="2:11" s="58" customFormat="1" x14ac:dyDescent="0.25">
      <c r="B35" s="43"/>
      <c r="C35" s="59"/>
      <c r="D35" s="96"/>
      <c r="E35" s="96" t="s">
        <v>48</v>
      </c>
      <c r="F35" s="108"/>
      <c r="G35" s="60"/>
      <c r="H35" s="60"/>
      <c r="I35" s="140"/>
      <c r="J35" s="64"/>
      <c r="K35" s="64"/>
    </row>
    <row r="36" spans="2:11" s="58" customFormat="1" x14ac:dyDescent="0.25">
      <c r="B36" s="40" t="s">
        <v>100</v>
      </c>
      <c r="C36" s="59">
        <f>C37+C38</f>
        <v>79813.149999999994</v>
      </c>
      <c r="D36" s="72">
        <f>D37+D38</f>
        <v>83939.04</v>
      </c>
      <c r="E36" s="72">
        <v>0</v>
      </c>
      <c r="F36" s="108">
        <f>F37+F38</f>
        <v>43623.79</v>
      </c>
      <c r="G36" s="59">
        <f>F36/C36*100</f>
        <v>54.657396682125693</v>
      </c>
      <c r="H36" s="59">
        <f>F36/D36*100</f>
        <v>51.970799284814319</v>
      </c>
      <c r="I36" s="140"/>
      <c r="J36" s="64"/>
      <c r="K36" s="64"/>
    </row>
    <row r="37" spans="2:11" s="58" customFormat="1" ht="25.5" x14ac:dyDescent="0.25">
      <c r="B37" s="43" t="s">
        <v>120</v>
      </c>
      <c r="C37" s="60">
        <v>77937.149999999994</v>
      </c>
      <c r="D37" s="96">
        <v>83909.53</v>
      </c>
      <c r="E37" s="96">
        <v>0</v>
      </c>
      <c r="F37" s="116">
        <v>43503.79</v>
      </c>
      <c r="G37" s="60">
        <f>F37/C37*100</f>
        <v>55.819067030292999</v>
      </c>
      <c r="H37" s="60">
        <f>F37/D37*100</f>
        <v>51.846065637598016</v>
      </c>
      <c r="I37" s="125"/>
    </row>
    <row r="38" spans="2:11" s="58" customFormat="1" x14ac:dyDescent="0.25">
      <c r="B38" s="43" t="s">
        <v>121</v>
      </c>
      <c r="C38" s="60">
        <v>1876</v>
      </c>
      <c r="D38" s="114">
        <v>29.51</v>
      </c>
      <c r="E38" s="96">
        <v>0</v>
      </c>
      <c r="F38" s="116">
        <v>120</v>
      </c>
      <c r="G38" s="60">
        <v>0</v>
      </c>
      <c r="H38" s="60">
        <v>0</v>
      </c>
      <c r="I38" s="125"/>
    </row>
    <row r="39" spans="2:11" s="58" customFormat="1" x14ac:dyDescent="0.25">
      <c r="B39" s="43"/>
      <c r="C39" s="59"/>
      <c r="D39" s="96"/>
      <c r="E39" s="96" t="s">
        <v>122</v>
      </c>
      <c r="F39" s="108"/>
      <c r="G39" s="60"/>
      <c r="H39" s="60"/>
      <c r="I39" s="125"/>
    </row>
    <row r="40" spans="2:11" s="58" customFormat="1" x14ac:dyDescent="0.25">
      <c r="B40" s="38" t="s">
        <v>101</v>
      </c>
      <c r="C40" s="59">
        <f>C41+C42+C44</f>
        <v>1676977.1400000001</v>
      </c>
      <c r="D40" s="75">
        <f>SUM(D41:D46)</f>
        <v>1832641.16</v>
      </c>
      <c r="E40" s="72">
        <v>0</v>
      </c>
      <c r="F40" s="108">
        <f>+SUM(F41:F46)</f>
        <v>795452.24</v>
      </c>
      <c r="G40" s="59">
        <f>F40/C40*100</f>
        <v>47.43369608484943</v>
      </c>
      <c r="H40" s="59">
        <f>F40/D40*100</f>
        <v>43.404691401779935</v>
      </c>
      <c r="I40" s="125"/>
    </row>
    <row r="41" spans="2:11" s="58" customFormat="1" ht="25.5" x14ac:dyDescent="0.25">
      <c r="B41" s="117" t="s">
        <v>240</v>
      </c>
      <c r="C41" s="116">
        <v>1878.01</v>
      </c>
      <c r="D41" s="111">
        <v>937.35</v>
      </c>
      <c r="E41" s="96">
        <v>0</v>
      </c>
      <c r="F41" s="116">
        <f>197.51+225.17+211.04</f>
        <v>633.71999999999991</v>
      </c>
      <c r="G41" s="60">
        <v>0</v>
      </c>
      <c r="H41" s="60">
        <v>0</v>
      </c>
      <c r="I41" s="125"/>
      <c r="K41" s="139"/>
    </row>
    <row r="42" spans="2:11" s="58" customFormat="1" ht="25.5" x14ac:dyDescent="0.25">
      <c r="B42" s="117" t="s">
        <v>241</v>
      </c>
      <c r="C42" s="60">
        <v>1665408.82</v>
      </c>
      <c r="D42" s="111">
        <v>1745200.9</v>
      </c>
      <c r="E42" s="96">
        <v>0</v>
      </c>
      <c r="F42" s="116">
        <f>709934.58+890.99-1581.5+41132.46</f>
        <v>750376.52999999991</v>
      </c>
      <c r="G42" s="60">
        <f>F42/C42*100</f>
        <v>45.056596373736028</v>
      </c>
      <c r="H42" s="60">
        <f>F42/D42*100</f>
        <v>42.996570194296822</v>
      </c>
      <c r="I42" s="125"/>
    </row>
    <row r="43" spans="2:11" s="125" customFormat="1" ht="25.5" x14ac:dyDescent="0.25">
      <c r="B43" s="117" t="s">
        <v>233</v>
      </c>
      <c r="C43" s="116">
        <v>0</v>
      </c>
      <c r="D43" s="111">
        <v>2276.31</v>
      </c>
      <c r="E43" s="96">
        <v>0</v>
      </c>
      <c r="F43" s="116">
        <v>1581.5</v>
      </c>
      <c r="G43" s="116" t="e">
        <f>F43/C43*100</f>
        <v>#DIV/0!</v>
      </c>
      <c r="H43" s="116">
        <f t="shared" ref="H43:H47" si="0">F43/D43*100</f>
        <v>69.476477281213903</v>
      </c>
    </row>
    <row r="44" spans="2:11" s="125" customFormat="1" x14ac:dyDescent="0.25">
      <c r="B44" s="117" t="s">
        <v>242</v>
      </c>
      <c r="C44" s="116">
        <v>9690.31</v>
      </c>
      <c r="D44" s="111">
        <v>5311.63</v>
      </c>
      <c r="E44" s="96">
        <v>0</v>
      </c>
      <c r="F44" s="116">
        <f>1119.28+1275.99+1195.91</f>
        <v>3591.1800000000003</v>
      </c>
      <c r="G44" s="116">
        <f>F44/C44*100</f>
        <v>37.059495516655304</v>
      </c>
      <c r="H44" s="116">
        <f t="shared" si="0"/>
        <v>67.609754444492566</v>
      </c>
    </row>
    <row r="45" spans="2:11" s="125" customFormat="1" x14ac:dyDescent="0.25">
      <c r="B45" s="117" t="s">
        <v>234</v>
      </c>
      <c r="C45" s="116">
        <v>0</v>
      </c>
      <c r="D45" s="96">
        <v>77722.55</v>
      </c>
      <c r="E45" s="96">
        <v>0</v>
      </c>
      <c r="F45" s="116">
        <v>38860.019999999997</v>
      </c>
      <c r="G45" s="116" t="e">
        <f t="shared" ref="G45:G46" si="1">F45/C45*100</f>
        <v>#DIV/0!</v>
      </c>
      <c r="H45" s="116">
        <f t="shared" si="0"/>
        <v>49.998385282006311</v>
      </c>
    </row>
    <row r="46" spans="2:11" s="125" customFormat="1" x14ac:dyDescent="0.25">
      <c r="B46" s="117" t="s">
        <v>235</v>
      </c>
      <c r="C46" s="116">
        <v>0</v>
      </c>
      <c r="D46" s="96">
        <v>1192.42</v>
      </c>
      <c r="E46" s="96">
        <v>0</v>
      </c>
      <c r="F46" s="116">
        <v>409.29</v>
      </c>
      <c r="G46" s="116" t="e">
        <f t="shared" si="1"/>
        <v>#DIV/0!</v>
      </c>
      <c r="H46" s="116">
        <f t="shared" si="0"/>
        <v>34.32431525804666</v>
      </c>
    </row>
    <row r="47" spans="2:11" s="58" customFormat="1" x14ac:dyDescent="0.25">
      <c r="B47" s="38" t="s">
        <v>152</v>
      </c>
      <c r="C47" s="59">
        <v>5932.06</v>
      </c>
      <c r="D47" s="72">
        <f>D48</f>
        <v>3413.2</v>
      </c>
      <c r="E47" s="72">
        <v>0</v>
      </c>
      <c r="F47" s="108">
        <f>+F48</f>
        <v>2538.13</v>
      </c>
      <c r="G47" s="59">
        <v>0</v>
      </c>
      <c r="H47" s="60">
        <f t="shared" si="0"/>
        <v>74.362182116488924</v>
      </c>
      <c r="I47" s="125"/>
    </row>
    <row r="48" spans="2:11" s="58" customFormat="1" x14ac:dyDescent="0.25">
      <c r="B48" s="44" t="s">
        <v>153</v>
      </c>
      <c r="C48" s="60">
        <v>5932.06</v>
      </c>
      <c r="D48" s="114">
        <v>3413.2</v>
      </c>
      <c r="E48" s="96">
        <v>0</v>
      </c>
      <c r="F48" s="116">
        <f>246+90+999.49+451.49+375+250+9.15+117</f>
        <v>2538.13</v>
      </c>
      <c r="G48" s="60">
        <v>0</v>
      </c>
      <c r="H48" s="60">
        <f>F48/D48*100</f>
        <v>74.362182116488924</v>
      </c>
      <c r="I48" s="125"/>
    </row>
    <row r="49" spans="2:9" s="58" customFormat="1" x14ac:dyDescent="0.25">
      <c r="B49" s="44"/>
      <c r="C49" s="60"/>
      <c r="D49" s="96"/>
      <c r="E49" s="96"/>
      <c r="F49" s="116"/>
      <c r="G49" s="60"/>
      <c r="H49" s="60"/>
      <c r="I49" s="125"/>
    </row>
    <row r="50" spans="2:9" s="58" customFormat="1" x14ac:dyDescent="0.25">
      <c r="B50" s="39" t="s">
        <v>48</v>
      </c>
      <c r="C50" s="63"/>
      <c r="D50" s="141"/>
      <c r="E50" s="142"/>
      <c r="F50" s="143"/>
      <c r="G50" s="47"/>
      <c r="H50" s="47"/>
      <c r="I50" s="125"/>
    </row>
    <row r="51" spans="2:9" x14ac:dyDescent="0.25">
      <c r="C51" s="104"/>
      <c r="D51" s="62"/>
      <c r="F51" s="71"/>
      <c r="G51" s="58"/>
      <c r="H51" s="58"/>
      <c r="I51" s="58"/>
    </row>
    <row r="52" spans="2:9" x14ac:dyDescent="0.25">
      <c r="C52" s="104"/>
      <c r="D52" s="62"/>
      <c r="F52" s="71"/>
      <c r="G52" s="58"/>
      <c r="H52" s="58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topLeftCell="A180" zoomScaleNormal="100" zoomScaleSheetLayoutView="70" workbookViewId="0">
      <selection activeCell="H113" sqref="H113"/>
    </sheetView>
  </sheetViews>
  <sheetFormatPr defaultRowHeight="15" x14ac:dyDescent="0.25"/>
  <cols>
    <col min="1" max="1" width="9.140625" style="125"/>
    <col min="2" max="2" width="7.42578125" style="125" bestFit="1" customWidth="1"/>
    <col min="3" max="3" width="8.42578125" style="125" bestFit="1" customWidth="1"/>
    <col min="4" max="4" width="25.42578125" style="125" customWidth="1"/>
    <col min="5" max="5" width="39" style="125" customWidth="1"/>
    <col min="6" max="8" width="24.28515625" style="125" customWidth="1"/>
    <col min="9" max="9" width="15.7109375" style="125" customWidth="1"/>
    <col min="10" max="10" width="24.28515625" style="125" customWidth="1"/>
    <col min="11" max="16384" width="9.140625" style="125"/>
  </cols>
  <sheetData>
    <row r="1" spans="2:10" ht="18" x14ac:dyDescent="0.25">
      <c r="B1" s="123"/>
      <c r="C1" s="123"/>
      <c r="D1" s="123"/>
      <c r="E1" s="123"/>
      <c r="F1" s="123"/>
      <c r="G1" s="123"/>
      <c r="H1" s="123"/>
      <c r="I1" s="124"/>
      <c r="J1" s="124"/>
    </row>
    <row r="2" spans="2:10" ht="18" customHeight="1" x14ac:dyDescent="0.25">
      <c r="B2" s="193" t="s">
        <v>9</v>
      </c>
      <c r="C2" s="193"/>
      <c r="D2" s="193"/>
      <c r="E2" s="193"/>
      <c r="F2" s="193"/>
      <c r="G2" s="193"/>
      <c r="H2" s="193"/>
      <c r="I2" s="193"/>
      <c r="J2" s="194"/>
    </row>
    <row r="3" spans="2:10" ht="18" x14ac:dyDescent="0.25">
      <c r="B3" s="123"/>
      <c r="C3" s="123"/>
      <c r="D3" s="123"/>
      <c r="E3" s="123"/>
      <c r="F3" s="123"/>
      <c r="G3" s="123"/>
      <c r="H3" s="123"/>
      <c r="I3" s="124"/>
      <c r="J3" s="124"/>
    </row>
    <row r="4" spans="2:10" ht="15.75" x14ac:dyDescent="0.25">
      <c r="B4" s="195" t="s">
        <v>42</v>
      </c>
      <c r="C4" s="195"/>
      <c r="D4" s="195"/>
      <c r="E4" s="195"/>
      <c r="F4" s="195"/>
      <c r="G4" s="195"/>
      <c r="H4" s="195"/>
      <c r="I4" s="195"/>
    </row>
    <row r="5" spans="2:10" ht="18" x14ac:dyDescent="0.25">
      <c r="B5" s="123"/>
      <c r="C5" s="123"/>
      <c r="D5" s="123"/>
      <c r="E5" s="123"/>
      <c r="F5" s="123"/>
      <c r="G5" s="123"/>
      <c r="H5" s="123"/>
      <c r="I5" s="124"/>
    </row>
    <row r="6" spans="2:10" ht="25.5" x14ac:dyDescent="0.25">
      <c r="B6" s="208" t="s">
        <v>8</v>
      </c>
      <c r="C6" s="209"/>
      <c r="D6" s="209"/>
      <c r="E6" s="210"/>
      <c r="F6" s="211" t="s">
        <v>186</v>
      </c>
      <c r="G6" s="211" t="s">
        <v>187</v>
      </c>
      <c r="H6" s="211" t="s">
        <v>189</v>
      </c>
      <c r="I6" s="211" t="s">
        <v>37</v>
      </c>
    </row>
    <row r="7" spans="2:10" s="196" customFormat="1" ht="11.25" x14ac:dyDescent="0.2">
      <c r="B7" s="212">
        <v>1</v>
      </c>
      <c r="C7" s="213"/>
      <c r="D7" s="213"/>
      <c r="E7" s="214"/>
      <c r="F7" s="215">
        <v>2</v>
      </c>
      <c r="G7" s="215">
        <v>3</v>
      </c>
      <c r="H7" s="215">
        <v>4</v>
      </c>
      <c r="I7" s="215" t="s">
        <v>116</v>
      </c>
    </row>
    <row r="8" spans="2:10" ht="30" customHeight="1" x14ac:dyDescent="0.25">
      <c r="B8" s="186">
        <v>12809</v>
      </c>
      <c r="C8" s="187"/>
      <c r="D8" s="188"/>
      <c r="E8" s="122" t="s">
        <v>183</v>
      </c>
      <c r="F8" s="98">
        <f>F9</f>
        <v>1963761.9999999995</v>
      </c>
      <c r="G8" s="99">
        <v>0</v>
      </c>
      <c r="H8" s="99">
        <f>H9</f>
        <v>856442.23999999987</v>
      </c>
      <c r="I8" s="99">
        <f t="shared" ref="I8:I14" si="0">H8/F8*100</f>
        <v>43.61232369299335</v>
      </c>
    </row>
    <row r="9" spans="2:10" ht="30" customHeight="1" x14ac:dyDescent="0.25">
      <c r="B9" s="222" t="s">
        <v>130</v>
      </c>
      <c r="C9" s="223"/>
      <c r="D9" s="224"/>
      <c r="E9" s="225" t="s">
        <v>131</v>
      </c>
      <c r="F9" s="226">
        <f>F10+F113</f>
        <v>1963761.9999999995</v>
      </c>
      <c r="G9" s="227">
        <v>0</v>
      </c>
      <c r="H9" s="227">
        <f>H10+H113</f>
        <v>856442.23999999987</v>
      </c>
      <c r="I9" s="227">
        <f t="shared" si="0"/>
        <v>43.61232369299335</v>
      </c>
    </row>
    <row r="10" spans="2:10" ht="30" customHeight="1" x14ac:dyDescent="0.25">
      <c r="B10" s="216" t="s">
        <v>112</v>
      </c>
      <c r="C10" s="217"/>
      <c r="D10" s="218"/>
      <c r="E10" s="219" t="s">
        <v>132</v>
      </c>
      <c r="F10" s="220">
        <f>F11+F19+F24+F29+F36+F61+F66+F72+F79</f>
        <v>296398.61</v>
      </c>
      <c r="G10" s="221">
        <v>0</v>
      </c>
      <c r="H10" s="221">
        <f>H11+H19+H24+H29+H36+H61+H66+H72+H79</f>
        <v>101636.83</v>
      </c>
      <c r="I10" s="221">
        <f t="shared" si="0"/>
        <v>34.29058928447742</v>
      </c>
    </row>
    <row r="11" spans="2:10" ht="30" customHeight="1" x14ac:dyDescent="0.25">
      <c r="B11" s="232" t="s">
        <v>169</v>
      </c>
      <c r="C11" s="233"/>
      <c r="D11" s="234"/>
      <c r="E11" s="235" t="s">
        <v>170</v>
      </c>
      <c r="F11" s="236">
        <f>F12</f>
        <v>70</v>
      </c>
      <c r="G11" s="74">
        <v>0</v>
      </c>
      <c r="H11" s="74">
        <f>+H12+H16</f>
        <v>190</v>
      </c>
      <c r="I11" s="74">
        <f t="shared" si="0"/>
        <v>271.42857142857144</v>
      </c>
    </row>
    <row r="12" spans="2:10" ht="30" customHeight="1" x14ac:dyDescent="0.25">
      <c r="B12" s="242" t="s">
        <v>119</v>
      </c>
      <c r="C12" s="243"/>
      <c r="D12" s="244"/>
      <c r="E12" s="245" t="s">
        <v>154</v>
      </c>
      <c r="F12" s="246">
        <f>F13</f>
        <v>70</v>
      </c>
      <c r="G12" s="247">
        <v>0</v>
      </c>
      <c r="H12" s="247">
        <f>+H13</f>
        <v>70</v>
      </c>
      <c r="I12" s="247">
        <f t="shared" si="0"/>
        <v>100</v>
      </c>
    </row>
    <row r="13" spans="2:10" ht="30" customHeight="1" x14ac:dyDescent="0.25">
      <c r="B13" s="249"/>
      <c r="C13" s="250">
        <v>32</v>
      </c>
      <c r="D13" s="251"/>
      <c r="E13" s="252" t="s">
        <v>106</v>
      </c>
      <c r="F13" s="246">
        <v>70</v>
      </c>
      <c r="G13" s="247">
        <v>0</v>
      </c>
      <c r="H13" s="247">
        <f>+SUM(H14:H14)</f>
        <v>70</v>
      </c>
      <c r="I13" s="247">
        <f t="shared" si="0"/>
        <v>100</v>
      </c>
    </row>
    <row r="14" spans="2:10" ht="30.6" customHeight="1" x14ac:dyDescent="0.25">
      <c r="B14" s="202"/>
      <c r="C14" s="203"/>
      <c r="D14" s="100">
        <v>3291</v>
      </c>
      <c r="E14" s="100" t="s">
        <v>184</v>
      </c>
      <c r="F14" s="95">
        <v>0</v>
      </c>
      <c r="G14" s="96">
        <v>0</v>
      </c>
      <c r="H14" s="96">
        <v>70</v>
      </c>
      <c r="I14" s="96"/>
    </row>
    <row r="15" spans="2:10" ht="18.600000000000001" customHeight="1" x14ac:dyDescent="0.25">
      <c r="B15" s="120" t="s">
        <v>12</v>
      </c>
      <c r="C15" s="204"/>
      <c r="D15" s="197"/>
      <c r="E15" s="197"/>
      <c r="F15" s="93"/>
      <c r="G15" s="72"/>
      <c r="H15" s="72"/>
      <c r="I15" s="72"/>
    </row>
    <row r="16" spans="2:10" ht="18.600000000000001" customHeight="1" x14ac:dyDescent="0.25">
      <c r="B16" s="242" t="s">
        <v>190</v>
      </c>
      <c r="C16" s="243"/>
      <c r="D16" s="244"/>
      <c r="E16" s="245" t="s">
        <v>191</v>
      </c>
      <c r="F16" s="246">
        <f>F17</f>
        <v>0</v>
      </c>
      <c r="G16" s="247">
        <v>0</v>
      </c>
      <c r="H16" s="247">
        <f>+H17</f>
        <v>120</v>
      </c>
      <c r="I16" s="247" t="e">
        <f t="shared" ref="I16:I17" si="1">H16/F16*100</f>
        <v>#DIV/0!</v>
      </c>
    </row>
    <row r="17" spans="2:9" ht="18.600000000000001" customHeight="1" x14ac:dyDescent="0.25">
      <c r="B17" s="249"/>
      <c r="C17" s="250">
        <v>32</v>
      </c>
      <c r="D17" s="251"/>
      <c r="E17" s="252" t="s">
        <v>106</v>
      </c>
      <c r="F17" s="246">
        <v>0</v>
      </c>
      <c r="G17" s="247">
        <v>0</v>
      </c>
      <c r="H17" s="247">
        <f>+H18</f>
        <v>120</v>
      </c>
      <c r="I17" s="247" t="e">
        <f t="shared" si="1"/>
        <v>#DIV/0!</v>
      </c>
    </row>
    <row r="18" spans="2:9" ht="27.75" customHeight="1" x14ac:dyDescent="0.25">
      <c r="B18" s="189">
        <v>3231</v>
      </c>
      <c r="C18" s="190"/>
      <c r="D18" s="191"/>
      <c r="E18" s="100" t="s">
        <v>216</v>
      </c>
      <c r="F18" s="95">
        <v>0</v>
      </c>
      <c r="G18" s="96">
        <v>0</v>
      </c>
      <c r="H18" s="96">
        <v>120</v>
      </c>
      <c r="I18" s="96"/>
    </row>
    <row r="19" spans="2:9" ht="30" customHeight="1" x14ac:dyDescent="0.25">
      <c r="B19" s="232" t="s">
        <v>162</v>
      </c>
      <c r="C19" s="233"/>
      <c r="D19" s="234"/>
      <c r="E19" s="235" t="s">
        <v>163</v>
      </c>
      <c r="F19" s="236">
        <f>+F20</f>
        <v>1500</v>
      </c>
      <c r="G19" s="74">
        <v>0</v>
      </c>
      <c r="H19" s="74">
        <f>+H20</f>
        <v>0</v>
      </c>
      <c r="I19" s="74">
        <f>H19/F19*100</f>
        <v>0</v>
      </c>
    </row>
    <row r="20" spans="2:9" ht="30" customHeight="1" x14ac:dyDescent="0.25">
      <c r="B20" s="242" t="s">
        <v>119</v>
      </c>
      <c r="C20" s="243"/>
      <c r="D20" s="244"/>
      <c r="E20" s="245" t="s">
        <v>154</v>
      </c>
      <c r="F20" s="246">
        <f>F21</f>
        <v>1500</v>
      </c>
      <c r="G20" s="247">
        <v>0</v>
      </c>
      <c r="H20" s="247">
        <f>+H21</f>
        <v>0</v>
      </c>
      <c r="I20" s="247">
        <f>H20/F20*100</f>
        <v>0</v>
      </c>
    </row>
    <row r="21" spans="2:9" ht="30" customHeight="1" x14ac:dyDescent="0.25">
      <c r="B21" s="249"/>
      <c r="C21" s="250">
        <v>42</v>
      </c>
      <c r="D21" s="251"/>
      <c r="E21" s="245" t="s">
        <v>138</v>
      </c>
      <c r="F21" s="246">
        <v>1500</v>
      </c>
      <c r="G21" s="247">
        <v>0</v>
      </c>
      <c r="H21" s="247">
        <f>+H22</f>
        <v>0</v>
      </c>
      <c r="I21" s="247">
        <f t="shared" ref="I21" si="2">H21/F21*100</f>
        <v>0</v>
      </c>
    </row>
    <row r="22" spans="2:9" ht="30" customHeight="1" x14ac:dyDescent="0.25">
      <c r="B22" s="129"/>
      <c r="C22" s="130"/>
      <c r="D22" s="128">
        <v>42411</v>
      </c>
      <c r="E22" s="100" t="s">
        <v>99</v>
      </c>
      <c r="F22" s="95">
        <v>0</v>
      </c>
      <c r="G22" s="96">
        <v>0</v>
      </c>
      <c r="H22" s="96">
        <v>0</v>
      </c>
      <c r="I22" s="96"/>
    </row>
    <row r="23" spans="2:9" ht="13.15" customHeight="1" x14ac:dyDescent="0.25">
      <c r="B23" s="120" t="s">
        <v>12</v>
      </c>
      <c r="C23" s="204"/>
      <c r="D23" s="197"/>
      <c r="E23" s="197"/>
      <c r="F23" s="93"/>
      <c r="G23" s="72"/>
      <c r="H23" s="72"/>
      <c r="I23" s="72"/>
    </row>
    <row r="24" spans="2:9" ht="30" customHeight="1" x14ac:dyDescent="0.25">
      <c r="B24" s="232" t="s">
        <v>133</v>
      </c>
      <c r="C24" s="233"/>
      <c r="D24" s="234"/>
      <c r="E24" s="235" t="s">
        <v>134</v>
      </c>
      <c r="F24" s="236">
        <f>+F25</f>
        <v>729.96</v>
      </c>
      <c r="G24" s="74">
        <v>0</v>
      </c>
      <c r="H24" s="74">
        <f>+H25</f>
        <v>398.16</v>
      </c>
      <c r="I24" s="74">
        <f>H24/F24*100</f>
        <v>54.54545454545454</v>
      </c>
    </row>
    <row r="25" spans="2:9" ht="30" customHeight="1" x14ac:dyDescent="0.25">
      <c r="B25" s="242" t="s">
        <v>119</v>
      </c>
      <c r="C25" s="243"/>
      <c r="D25" s="244"/>
      <c r="E25" s="245" t="s">
        <v>154</v>
      </c>
      <c r="F25" s="246">
        <f>+F26</f>
        <v>729.96</v>
      </c>
      <c r="G25" s="247">
        <v>0</v>
      </c>
      <c r="H25" s="247">
        <f>+H26</f>
        <v>398.16</v>
      </c>
      <c r="I25" s="247">
        <f t="shared" ref="I25:I26" si="3">H25/F25*100</f>
        <v>54.54545454545454</v>
      </c>
    </row>
    <row r="26" spans="2:9" ht="30" customHeight="1" x14ac:dyDescent="0.25">
      <c r="B26" s="249"/>
      <c r="C26" s="250">
        <v>31</v>
      </c>
      <c r="D26" s="251"/>
      <c r="E26" s="252" t="s">
        <v>105</v>
      </c>
      <c r="F26" s="246">
        <v>729.96</v>
      </c>
      <c r="G26" s="247">
        <v>0</v>
      </c>
      <c r="H26" s="247">
        <f>+H27</f>
        <v>398.16</v>
      </c>
      <c r="I26" s="247">
        <f t="shared" si="3"/>
        <v>54.54545454545454</v>
      </c>
    </row>
    <row r="27" spans="2:9" ht="24" customHeight="1" x14ac:dyDescent="0.25">
      <c r="B27" s="129"/>
      <c r="C27" s="130"/>
      <c r="D27" s="128">
        <v>3237</v>
      </c>
      <c r="E27" s="94" t="s">
        <v>135</v>
      </c>
      <c r="F27" s="95">
        <v>0</v>
      </c>
      <c r="G27" s="96">
        <v>0</v>
      </c>
      <c r="H27" s="96">
        <f>199.08*2</f>
        <v>398.16</v>
      </c>
      <c r="I27" s="96"/>
    </row>
    <row r="28" spans="2:9" ht="13.9" customHeight="1" x14ac:dyDescent="0.25">
      <c r="B28" s="120" t="s">
        <v>12</v>
      </c>
      <c r="C28" s="130"/>
      <c r="D28" s="128"/>
      <c r="E28" s="94"/>
      <c r="F28" s="95"/>
      <c r="G28" s="96"/>
      <c r="H28" s="96"/>
      <c r="I28" s="96"/>
    </row>
    <row r="29" spans="2:9" ht="28.9" customHeight="1" x14ac:dyDescent="0.25">
      <c r="B29" s="232" t="s">
        <v>136</v>
      </c>
      <c r="C29" s="233"/>
      <c r="D29" s="234"/>
      <c r="E29" s="237" t="s">
        <v>244</v>
      </c>
      <c r="F29" s="236">
        <f>+F30</f>
        <v>80000</v>
      </c>
      <c r="G29" s="74">
        <v>0</v>
      </c>
      <c r="H29" s="74">
        <f>+H30</f>
        <v>0</v>
      </c>
      <c r="I29" s="74">
        <f>H29/F29*100</f>
        <v>0</v>
      </c>
    </row>
    <row r="30" spans="2:9" ht="31.9" customHeight="1" x14ac:dyDescent="0.25">
      <c r="B30" s="242" t="s">
        <v>192</v>
      </c>
      <c r="C30" s="243"/>
      <c r="D30" s="244"/>
      <c r="E30" s="245" t="s">
        <v>193</v>
      </c>
      <c r="F30" s="246">
        <f>F31+F33</f>
        <v>80000</v>
      </c>
      <c r="G30" s="247">
        <v>0</v>
      </c>
      <c r="H30" s="247">
        <f>H31+H33</f>
        <v>0</v>
      </c>
      <c r="I30" s="247">
        <f>H30/F30*100</f>
        <v>0</v>
      </c>
    </row>
    <row r="31" spans="2:9" ht="26.45" customHeight="1" x14ac:dyDescent="0.25">
      <c r="B31" s="253"/>
      <c r="C31" s="250">
        <v>37</v>
      </c>
      <c r="D31" s="254"/>
      <c r="E31" s="245" t="s">
        <v>175</v>
      </c>
      <c r="F31" s="246">
        <v>50000</v>
      </c>
      <c r="G31" s="255">
        <v>0</v>
      </c>
      <c r="H31" s="255">
        <f>+H32</f>
        <v>0</v>
      </c>
      <c r="I31" s="247">
        <f>H31/F31*100</f>
        <v>0</v>
      </c>
    </row>
    <row r="32" spans="2:9" ht="18.600000000000001" customHeight="1" x14ac:dyDescent="0.25">
      <c r="B32" s="129"/>
      <c r="C32" s="130"/>
      <c r="D32" s="128">
        <v>3722</v>
      </c>
      <c r="E32" s="120" t="s">
        <v>176</v>
      </c>
      <c r="F32" s="95">
        <v>0</v>
      </c>
      <c r="G32" s="96">
        <v>0</v>
      </c>
      <c r="H32" s="96">
        <v>0</v>
      </c>
      <c r="I32" s="96"/>
    </row>
    <row r="33" spans="2:9" ht="24.6" customHeight="1" x14ac:dyDescent="0.25">
      <c r="B33" s="249"/>
      <c r="C33" s="250">
        <v>42</v>
      </c>
      <c r="D33" s="251"/>
      <c r="E33" s="245" t="s">
        <v>138</v>
      </c>
      <c r="F33" s="246">
        <v>30000</v>
      </c>
      <c r="G33" s="247">
        <v>0</v>
      </c>
      <c r="H33" s="247">
        <f>+H34</f>
        <v>0</v>
      </c>
      <c r="I33" s="247">
        <f>H33/F33*100</f>
        <v>0</v>
      </c>
    </row>
    <row r="34" spans="2:9" ht="18.600000000000001" customHeight="1" x14ac:dyDescent="0.25">
      <c r="B34" s="129"/>
      <c r="C34" s="130"/>
      <c r="D34" s="128">
        <v>4241</v>
      </c>
      <c r="E34" s="119" t="s">
        <v>99</v>
      </c>
      <c r="F34" s="95">
        <v>0</v>
      </c>
      <c r="G34" s="96">
        <v>0</v>
      </c>
      <c r="H34" s="96">
        <v>0</v>
      </c>
      <c r="I34" s="96"/>
    </row>
    <row r="35" spans="2:9" ht="13.9" customHeight="1" x14ac:dyDescent="0.25">
      <c r="B35" s="120" t="s">
        <v>12</v>
      </c>
      <c r="C35" s="130"/>
      <c r="D35" s="128"/>
      <c r="E35" s="119"/>
      <c r="F35" s="95"/>
      <c r="G35" s="96"/>
      <c r="H35" s="96"/>
      <c r="I35" s="96"/>
    </row>
    <row r="36" spans="2:9" ht="18.600000000000001" customHeight="1" x14ac:dyDescent="0.25">
      <c r="B36" s="232" t="s">
        <v>177</v>
      </c>
      <c r="C36" s="233"/>
      <c r="D36" s="234"/>
      <c r="E36" s="238" t="s">
        <v>178</v>
      </c>
      <c r="F36" s="236">
        <f>+F37+F45+F53</f>
        <v>102258.25999999998</v>
      </c>
      <c r="G36" s="74">
        <v>0</v>
      </c>
      <c r="H36" s="74">
        <f>+H37+H45+H53</f>
        <v>47004.72</v>
      </c>
      <c r="I36" s="74">
        <f>H36/F36*100</f>
        <v>45.966673010082523</v>
      </c>
    </row>
    <row r="37" spans="2:9" ht="18.600000000000001" customHeight="1" x14ac:dyDescent="0.25">
      <c r="B37" s="242" t="s">
        <v>119</v>
      </c>
      <c r="C37" s="243"/>
      <c r="D37" s="244"/>
      <c r="E37" s="245" t="s">
        <v>154</v>
      </c>
      <c r="F37" s="246">
        <f>+F38+F42</f>
        <v>24535.71</v>
      </c>
      <c r="G37" s="247">
        <v>0</v>
      </c>
      <c r="H37" s="247">
        <f>+H38+H42</f>
        <v>8144.7</v>
      </c>
      <c r="I37" s="247">
        <f>H37/F37*100</f>
        <v>33.195289641098633</v>
      </c>
    </row>
    <row r="38" spans="2:9" ht="18.600000000000001" customHeight="1" x14ac:dyDescent="0.25">
      <c r="B38" s="256"/>
      <c r="C38" s="257">
        <v>31</v>
      </c>
      <c r="D38" s="258"/>
      <c r="E38" s="245" t="s">
        <v>105</v>
      </c>
      <c r="F38" s="246">
        <v>23460.71</v>
      </c>
      <c r="G38" s="247">
        <v>0</v>
      </c>
      <c r="H38" s="247">
        <f>+SUM(H39:H41)</f>
        <v>7889.7</v>
      </c>
      <c r="I38" s="247">
        <f>H38/F38*100</f>
        <v>33.629417012528606</v>
      </c>
    </row>
    <row r="39" spans="2:9" ht="18.600000000000001" customHeight="1" x14ac:dyDescent="0.25">
      <c r="B39" s="202"/>
      <c r="C39" s="203"/>
      <c r="D39" s="100">
        <v>3111</v>
      </c>
      <c r="E39" s="94" t="s">
        <v>28</v>
      </c>
      <c r="F39" s="95">
        <v>0</v>
      </c>
      <c r="G39" s="96">
        <v>0</v>
      </c>
      <c r="H39" s="96">
        <f>2921.52+3078.22</f>
        <v>5999.74</v>
      </c>
      <c r="I39" s="96"/>
    </row>
    <row r="40" spans="2:9" ht="18.600000000000001" customHeight="1" x14ac:dyDescent="0.25">
      <c r="B40" s="202"/>
      <c r="C40" s="203"/>
      <c r="D40" s="100">
        <v>3121</v>
      </c>
      <c r="E40" s="94" t="s">
        <v>59</v>
      </c>
      <c r="F40" s="95">
        <v>0</v>
      </c>
      <c r="G40" s="96">
        <v>0</v>
      </c>
      <c r="H40" s="96">
        <v>900</v>
      </c>
      <c r="I40" s="96"/>
    </row>
    <row r="41" spans="2:9" ht="18.600000000000001" customHeight="1" x14ac:dyDescent="0.25">
      <c r="B41" s="202"/>
      <c r="C41" s="203"/>
      <c r="D41" s="100">
        <v>3132</v>
      </c>
      <c r="E41" s="94" t="s">
        <v>60</v>
      </c>
      <c r="F41" s="95">
        <v>0</v>
      </c>
      <c r="G41" s="96">
        <v>0</v>
      </c>
      <c r="H41" s="96">
        <f>482.06+507.9</f>
        <v>989.96</v>
      </c>
      <c r="I41" s="96"/>
    </row>
    <row r="42" spans="2:9" ht="18.600000000000001" customHeight="1" x14ac:dyDescent="0.25">
      <c r="B42" s="256"/>
      <c r="C42" s="257">
        <v>32</v>
      </c>
      <c r="D42" s="258"/>
      <c r="E42" s="252" t="s">
        <v>106</v>
      </c>
      <c r="F42" s="246">
        <v>1075</v>
      </c>
      <c r="G42" s="247">
        <v>0</v>
      </c>
      <c r="H42" s="247">
        <f>+SUM(H43:H44)</f>
        <v>255</v>
      </c>
      <c r="I42" s="247">
        <f>H42/F42*100</f>
        <v>23.720930232558139</v>
      </c>
    </row>
    <row r="43" spans="2:9" ht="18.600000000000001" customHeight="1" x14ac:dyDescent="0.25">
      <c r="B43" s="202"/>
      <c r="C43" s="204"/>
      <c r="D43" s="100">
        <v>3211</v>
      </c>
      <c r="E43" s="94" t="s">
        <v>63</v>
      </c>
      <c r="F43" s="95">
        <v>0</v>
      </c>
      <c r="G43" s="96">
        <v>0</v>
      </c>
      <c r="H43" s="96">
        <v>60</v>
      </c>
      <c r="I43" s="96"/>
    </row>
    <row r="44" spans="2:9" ht="18.600000000000001" customHeight="1" x14ac:dyDescent="0.25">
      <c r="B44" s="202"/>
      <c r="C44" s="204"/>
      <c r="D44" s="100">
        <v>3212</v>
      </c>
      <c r="E44" s="94" t="s">
        <v>145</v>
      </c>
      <c r="F44" s="95">
        <v>0</v>
      </c>
      <c r="G44" s="96">
        <v>0</v>
      </c>
      <c r="H44" s="96">
        <v>195</v>
      </c>
      <c r="I44" s="96"/>
    </row>
    <row r="45" spans="2:9" ht="18.600000000000001" customHeight="1" x14ac:dyDescent="0.25">
      <c r="B45" s="242" t="s">
        <v>194</v>
      </c>
      <c r="C45" s="243"/>
      <c r="D45" s="244"/>
      <c r="E45" s="245" t="s">
        <v>137</v>
      </c>
      <c r="F45" s="246">
        <f>+F46+F50</f>
        <v>0</v>
      </c>
      <c r="G45" s="247">
        <v>0</v>
      </c>
      <c r="H45" s="247">
        <f>+H46+H50</f>
        <v>0</v>
      </c>
      <c r="I45" s="247">
        <v>0</v>
      </c>
    </row>
    <row r="46" spans="2:9" ht="18.600000000000001" customHeight="1" x14ac:dyDescent="0.25">
      <c r="B46" s="256"/>
      <c r="C46" s="257">
        <v>31</v>
      </c>
      <c r="D46" s="258"/>
      <c r="E46" s="245" t="s">
        <v>105</v>
      </c>
      <c r="F46" s="246">
        <v>0</v>
      </c>
      <c r="G46" s="247">
        <v>0</v>
      </c>
      <c r="H46" s="247">
        <f>+SUM(H47:H49)</f>
        <v>0</v>
      </c>
      <c r="I46" s="247">
        <v>0</v>
      </c>
    </row>
    <row r="47" spans="2:9" ht="18.600000000000001" customHeight="1" x14ac:dyDescent="0.25">
      <c r="B47" s="202"/>
      <c r="C47" s="204"/>
      <c r="D47" s="100">
        <v>3111</v>
      </c>
      <c r="E47" s="94" t="s">
        <v>28</v>
      </c>
      <c r="F47" s="95">
        <v>0</v>
      </c>
      <c r="G47" s="96">
        <v>0</v>
      </c>
      <c r="H47" s="96">
        <v>0</v>
      </c>
      <c r="I47" s="96"/>
    </row>
    <row r="48" spans="2:9" ht="18.600000000000001" customHeight="1" x14ac:dyDescent="0.25">
      <c r="B48" s="202"/>
      <c r="C48" s="204"/>
      <c r="D48" s="100">
        <v>3121</v>
      </c>
      <c r="E48" s="94" t="s">
        <v>59</v>
      </c>
      <c r="F48" s="95">
        <v>0</v>
      </c>
      <c r="G48" s="96">
        <v>0</v>
      </c>
      <c r="H48" s="96">
        <v>0</v>
      </c>
      <c r="I48" s="96"/>
    </row>
    <row r="49" spans="2:9" ht="18.600000000000001" customHeight="1" x14ac:dyDescent="0.25">
      <c r="B49" s="202"/>
      <c r="C49" s="204"/>
      <c r="D49" s="100">
        <v>3132</v>
      </c>
      <c r="E49" s="94" t="s">
        <v>60</v>
      </c>
      <c r="F49" s="95">
        <v>0</v>
      </c>
      <c r="G49" s="96">
        <v>0</v>
      </c>
      <c r="H49" s="96">
        <v>0</v>
      </c>
      <c r="I49" s="96"/>
    </row>
    <row r="50" spans="2:9" ht="18.600000000000001" customHeight="1" x14ac:dyDescent="0.25">
      <c r="B50" s="256"/>
      <c r="C50" s="257">
        <v>32</v>
      </c>
      <c r="D50" s="258"/>
      <c r="E50" s="252" t="s">
        <v>106</v>
      </c>
      <c r="F50" s="246">
        <v>0</v>
      </c>
      <c r="G50" s="247">
        <v>0</v>
      </c>
      <c r="H50" s="247">
        <f>+SUM(H51:H52)</f>
        <v>0</v>
      </c>
      <c r="I50" s="247">
        <v>0</v>
      </c>
    </row>
    <row r="51" spans="2:9" ht="18.600000000000001" customHeight="1" x14ac:dyDescent="0.25">
      <c r="B51" s="202"/>
      <c r="C51" s="204"/>
      <c r="D51" s="100">
        <v>3211</v>
      </c>
      <c r="E51" s="94" t="s">
        <v>63</v>
      </c>
      <c r="F51" s="95">
        <v>0</v>
      </c>
      <c r="G51" s="96">
        <v>0</v>
      </c>
      <c r="H51" s="96">
        <v>0</v>
      </c>
      <c r="I51" s="96"/>
    </row>
    <row r="52" spans="2:9" ht="18.600000000000001" customHeight="1" x14ac:dyDescent="0.25">
      <c r="B52" s="202"/>
      <c r="C52" s="204"/>
      <c r="D52" s="100">
        <v>3212</v>
      </c>
      <c r="E52" s="94" t="s">
        <v>145</v>
      </c>
      <c r="F52" s="95">
        <v>0</v>
      </c>
      <c r="G52" s="96">
        <v>0</v>
      </c>
      <c r="H52" s="96">
        <v>0</v>
      </c>
      <c r="I52" s="96"/>
    </row>
    <row r="53" spans="2:9" ht="18.600000000000001" customHeight="1" x14ac:dyDescent="0.25">
      <c r="B53" s="242" t="s">
        <v>195</v>
      </c>
      <c r="C53" s="243"/>
      <c r="D53" s="244"/>
      <c r="E53" s="245" t="s">
        <v>196</v>
      </c>
      <c r="F53" s="246">
        <f>+F54+F58</f>
        <v>77722.549999999988</v>
      </c>
      <c r="G53" s="247">
        <v>0</v>
      </c>
      <c r="H53" s="247">
        <f>+H54+H58</f>
        <v>38860.020000000004</v>
      </c>
      <c r="I53" s="247">
        <f t="shared" ref="I53:I58" si="4">H53/F53*100</f>
        <v>49.998385282006332</v>
      </c>
    </row>
    <row r="54" spans="2:9" ht="18.600000000000001" customHeight="1" x14ac:dyDescent="0.25">
      <c r="B54" s="256"/>
      <c r="C54" s="257">
        <v>31</v>
      </c>
      <c r="D54" s="258"/>
      <c r="E54" s="245" t="s">
        <v>105</v>
      </c>
      <c r="F54" s="246">
        <v>77084.899999999994</v>
      </c>
      <c r="G54" s="247">
        <v>0</v>
      </c>
      <c r="H54" s="247">
        <f>+SUM(H55:H57)</f>
        <v>38312.370000000003</v>
      </c>
      <c r="I54" s="247">
        <f t="shared" si="4"/>
        <v>49.701523904162819</v>
      </c>
    </row>
    <row r="55" spans="2:9" ht="18.600000000000001" customHeight="1" x14ac:dyDescent="0.25">
      <c r="B55" s="202"/>
      <c r="C55" s="204"/>
      <c r="D55" s="100">
        <v>3111</v>
      </c>
      <c r="E55" s="94" t="s">
        <v>28</v>
      </c>
      <c r="F55" s="95">
        <v>0</v>
      </c>
      <c r="G55" s="96">
        <v>0</v>
      </c>
      <c r="H55" s="96">
        <v>31358.19</v>
      </c>
      <c r="I55" s="96"/>
    </row>
    <row r="56" spans="2:9" ht="18.600000000000001" customHeight="1" x14ac:dyDescent="0.25">
      <c r="B56" s="202"/>
      <c r="C56" s="204"/>
      <c r="D56" s="100">
        <v>3121</v>
      </c>
      <c r="E56" s="94" t="s">
        <v>59</v>
      </c>
      <c r="F56" s="95">
        <v>0</v>
      </c>
      <c r="G56" s="96">
        <v>0</v>
      </c>
      <c r="H56" s="96">
        <v>1780</v>
      </c>
      <c r="I56" s="96"/>
    </row>
    <row r="57" spans="2:9" ht="18.600000000000001" customHeight="1" x14ac:dyDescent="0.25">
      <c r="B57" s="202"/>
      <c r="C57" s="204"/>
      <c r="D57" s="100">
        <v>3132</v>
      </c>
      <c r="E57" s="94" t="s">
        <v>60</v>
      </c>
      <c r="F57" s="95">
        <v>0</v>
      </c>
      <c r="G57" s="96">
        <v>0</v>
      </c>
      <c r="H57" s="96">
        <v>5174.18</v>
      </c>
      <c r="I57" s="96"/>
    </row>
    <row r="58" spans="2:9" x14ac:dyDescent="0.25">
      <c r="B58" s="256"/>
      <c r="C58" s="257">
        <v>32</v>
      </c>
      <c r="D58" s="258"/>
      <c r="E58" s="252" t="s">
        <v>106</v>
      </c>
      <c r="F58" s="246">
        <v>637.65</v>
      </c>
      <c r="G58" s="247">
        <v>0</v>
      </c>
      <c r="H58" s="247">
        <f>+SUM(H59:H60)</f>
        <v>547.65</v>
      </c>
      <c r="I58" s="247">
        <f t="shared" si="4"/>
        <v>85.885673959068455</v>
      </c>
    </row>
    <row r="59" spans="2:9" x14ac:dyDescent="0.25">
      <c r="B59" s="202"/>
      <c r="C59" s="204"/>
      <c r="D59" s="100">
        <v>3211</v>
      </c>
      <c r="E59" s="94" t="s">
        <v>63</v>
      </c>
      <c r="F59" s="95">
        <v>0</v>
      </c>
      <c r="G59" s="96">
        <v>0</v>
      </c>
      <c r="H59" s="96">
        <v>120</v>
      </c>
      <c r="I59" s="96"/>
    </row>
    <row r="60" spans="2:9" x14ac:dyDescent="0.25">
      <c r="B60" s="202"/>
      <c r="C60" s="204"/>
      <c r="D60" s="100">
        <v>3212</v>
      </c>
      <c r="E60" s="94" t="s">
        <v>145</v>
      </c>
      <c r="F60" s="95">
        <v>0</v>
      </c>
      <c r="G60" s="96">
        <v>0</v>
      </c>
      <c r="H60" s="96">
        <v>427.65</v>
      </c>
      <c r="I60" s="96"/>
    </row>
    <row r="61" spans="2:9" ht="30.6" customHeight="1" x14ac:dyDescent="0.25">
      <c r="B61" s="239" t="s">
        <v>139</v>
      </c>
      <c r="C61" s="240"/>
      <c r="D61" s="241"/>
      <c r="E61" s="237" t="s">
        <v>140</v>
      </c>
      <c r="F61" s="236">
        <f>+F62</f>
        <v>91144.9</v>
      </c>
      <c r="G61" s="74">
        <v>0</v>
      </c>
      <c r="H61" s="74">
        <f>+H62</f>
        <v>41132.46</v>
      </c>
      <c r="I61" s="74">
        <f>H61/F61*100</f>
        <v>45.128646803057549</v>
      </c>
    </row>
    <row r="62" spans="2:9" x14ac:dyDescent="0.25">
      <c r="B62" s="242" t="s">
        <v>194</v>
      </c>
      <c r="C62" s="243"/>
      <c r="D62" s="244"/>
      <c r="E62" s="252" t="s">
        <v>193</v>
      </c>
      <c r="F62" s="246">
        <f>+F63</f>
        <v>91144.9</v>
      </c>
      <c r="G62" s="247">
        <v>0</v>
      </c>
      <c r="H62" s="247">
        <f>+H63</f>
        <v>41132.46</v>
      </c>
      <c r="I62" s="247">
        <f>H62/F62*100</f>
        <v>45.128646803057549</v>
      </c>
    </row>
    <row r="63" spans="2:9" x14ac:dyDescent="0.25">
      <c r="B63" s="249"/>
      <c r="C63" s="250">
        <v>32</v>
      </c>
      <c r="D63" s="251"/>
      <c r="E63" s="252" t="s">
        <v>106</v>
      </c>
      <c r="F63" s="246">
        <v>91144.9</v>
      </c>
      <c r="G63" s="247">
        <v>0</v>
      </c>
      <c r="H63" s="247">
        <f>+H64</f>
        <v>41132.46</v>
      </c>
      <c r="I63" s="247">
        <f>H63/F63*100</f>
        <v>45.128646803057549</v>
      </c>
    </row>
    <row r="64" spans="2:9" x14ac:dyDescent="0.25">
      <c r="B64" s="129"/>
      <c r="C64" s="130"/>
      <c r="D64" s="128">
        <v>3222</v>
      </c>
      <c r="E64" s="94" t="s">
        <v>69</v>
      </c>
      <c r="F64" s="95">
        <v>0</v>
      </c>
      <c r="G64" s="96">
        <v>0</v>
      </c>
      <c r="H64" s="96">
        <v>41132.46</v>
      </c>
      <c r="I64" s="96"/>
    </row>
    <row r="65" spans="2:9" x14ac:dyDescent="0.25">
      <c r="B65" s="120" t="s">
        <v>12</v>
      </c>
      <c r="C65" s="127"/>
      <c r="D65" s="201"/>
      <c r="E65" s="137"/>
      <c r="F65" s="95"/>
      <c r="G65" s="96"/>
      <c r="H65" s="96"/>
      <c r="I65" s="96"/>
    </row>
    <row r="66" spans="2:9" ht="26.45" customHeight="1" x14ac:dyDescent="0.25">
      <c r="B66" s="239" t="s">
        <v>197</v>
      </c>
      <c r="C66" s="240"/>
      <c r="D66" s="241"/>
      <c r="E66" s="237" t="s">
        <v>141</v>
      </c>
      <c r="F66" s="236">
        <f>+F67</f>
        <v>891</v>
      </c>
      <c r="G66" s="74">
        <v>0</v>
      </c>
      <c r="H66" s="74">
        <f>+H67</f>
        <v>890.99</v>
      </c>
      <c r="I66" s="74">
        <f>H66/F66*100</f>
        <v>99.998877665544327</v>
      </c>
    </row>
    <row r="67" spans="2:9" ht="14.45" customHeight="1" x14ac:dyDescent="0.25">
      <c r="B67" s="242" t="s">
        <v>194</v>
      </c>
      <c r="C67" s="243"/>
      <c r="D67" s="244"/>
      <c r="E67" s="252" t="s">
        <v>193</v>
      </c>
      <c r="F67" s="246">
        <f>+F68</f>
        <v>891</v>
      </c>
      <c r="G67" s="247">
        <v>0</v>
      </c>
      <c r="H67" s="247">
        <f>+H68</f>
        <v>890.99</v>
      </c>
      <c r="I67" s="247">
        <f>H67/F67*100</f>
        <v>99.998877665544327</v>
      </c>
    </row>
    <row r="68" spans="2:9" ht="27.75" customHeight="1" x14ac:dyDescent="0.25">
      <c r="B68" s="249"/>
      <c r="C68" s="250">
        <v>38</v>
      </c>
      <c r="D68" s="251"/>
      <c r="E68" s="252" t="s">
        <v>198</v>
      </c>
      <c r="F68" s="246">
        <v>891</v>
      </c>
      <c r="G68" s="247">
        <v>0</v>
      </c>
      <c r="H68" s="247">
        <f>+H69</f>
        <v>890.99</v>
      </c>
      <c r="I68" s="247">
        <f>H68/F68*100</f>
        <v>99.998877665544327</v>
      </c>
    </row>
    <row r="69" spans="2:9" ht="14.45" customHeight="1" x14ac:dyDescent="0.25">
      <c r="B69" s="129"/>
      <c r="C69" s="205" t="s">
        <v>48</v>
      </c>
      <c r="D69" s="128">
        <v>3812</v>
      </c>
      <c r="E69" s="94" t="s">
        <v>144</v>
      </c>
      <c r="F69" s="95">
        <v>0</v>
      </c>
      <c r="G69" s="96">
        <v>0</v>
      </c>
      <c r="H69" s="96">
        <v>890.99</v>
      </c>
      <c r="I69" s="96"/>
    </row>
    <row r="70" spans="2:9" ht="14.45" customHeight="1" x14ac:dyDescent="0.25">
      <c r="B70" s="129"/>
      <c r="C70" s="205"/>
      <c r="D70" s="128"/>
      <c r="E70" s="94"/>
      <c r="F70" s="95"/>
      <c r="G70" s="96"/>
      <c r="H70" s="96"/>
      <c r="I70" s="96"/>
    </row>
    <row r="71" spans="2:9" ht="14.45" customHeight="1" x14ac:dyDescent="0.25">
      <c r="B71" s="120" t="s">
        <v>12</v>
      </c>
      <c r="C71" s="130"/>
      <c r="D71" s="128"/>
      <c r="E71" s="94"/>
      <c r="F71" s="95"/>
      <c r="G71" s="96"/>
      <c r="H71" s="96"/>
      <c r="I71" s="96"/>
    </row>
    <row r="72" spans="2:9" ht="25.15" customHeight="1" x14ac:dyDescent="0.25">
      <c r="B72" s="232" t="s">
        <v>199</v>
      </c>
      <c r="C72" s="233"/>
      <c r="D72" s="234"/>
      <c r="E72" s="237" t="s">
        <v>174</v>
      </c>
      <c r="F72" s="236">
        <f>+F73</f>
        <v>1581.5</v>
      </c>
      <c r="G72" s="74">
        <v>0</v>
      </c>
      <c r="H72" s="74">
        <f>+H73</f>
        <v>1581.5</v>
      </c>
      <c r="I72" s="74">
        <f>H72/F72*100</f>
        <v>100</v>
      </c>
    </row>
    <row r="73" spans="2:9" ht="14.45" customHeight="1" x14ac:dyDescent="0.25">
      <c r="B73" s="242" t="s">
        <v>200</v>
      </c>
      <c r="C73" s="243"/>
      <c r="D73" s="244"/>
      <c r="E73" s="252" t="s">
        <v>201</v>
      </c>
      <c r="F73" s="246">
        <f>+F74</f>
        <v>1581.5</v>
      </c>
      <c r="G73" s="247">
        <v>0</v>
      </c>
      <c r="H73" s="247">
        <f>+H74</f>
        <v>1581.5</v>
      </c>
      <c r="I73" s="247">
        <f>H73/F73*100</f>
        <v>100</v>
      </c>
    </row>
    <row r="74" spans="2:9" ht="14.45" customHeight="1" x14ac:dyDescent="0.25">
      <c r="B74" s="249"/>
      <c r="C74" s="250">
        <v>32</v>
      </c>
      <c r="D74" s="251"/>
      <c r="E74" s="252" t="s">
        <v>106</v>
      </c>
      <c r="F74" s="246">
        <v>1581.5</v>
      </c>
      <c r="G74" s="247">
        <v>0</v>
      </c>
      <c r="H74" s="247">
        <f>H75+H76+H77</f>
        <v>1581.5</v>
      </c>
      <c r="I74" s="247">
        <f>H74/F74*100</f>
        <v>100</v>
      </c>
    </row>
    <row r="75" spans="2:9" ht="14.45" customHeight="1" x14ac:dyDescent="0.25">
      <c r="B75" s="129"/>
      <c r="C75" s="130"/>
      <c r="D75" s="128">
        <v>3231</v>
      </c>
      <c r="E75" s="94" t="s">
        <v>216</v>
      </c>
      <c r="F75" s="95">
        <v>0</v>
      </c>
      <c r="G75" s="96">
        <v>0</v>
      </c>
      <c r="H75" s="96">
        <v>156.99</v>
      </c>
      <c r="I75" s="96"/>
    </row>
    <row r="76" spans="2:9" ht="14.45" customHeight="1" x14ac:dyDescent="0.25">
      <c r="B76" s="129"/>
      <c r="C76" s="130"/>
      <c r="D76" s="128">
        <v>3221</v>
      </c>
      <c r="E76" s="94" t="s">
        <v>109</v>
      </c>
      <c r="F76" s="95">
        <v>0</v>
      </c>
      <c r="G76" s="96">
        <v>0</v>
      </c>
      <c r="H76" s="96">
        <v>1424.51</v>
      </c>
      <c r="I76" s="96"/>
    </row>
    <row r="77" spans="2:9" ht="14.45" customHeight="1" x14ac:dyDescent="0.25">
      <c r="B77" s="126"/>
      <c r="C77" s="130"/>
      <c r="D77" s="128"/>
      <c r="E77" s="94"/>
      <c r="F77" s="95"/>
      <c r="G77" s="96"/>
      <c r="H77" s="96"/>
      <c r="I77" s="96"/>
    </row>
    <row r="78" spans="2:9" ht="14.45" customHeight="1" x14ac:dyDescent="0.25">
      <c r="B78" s="126"/>
      <c r="C78" s="130"/>
      <c r="D78" s="128"/>
      <c r="E78" s="94"/>
      <c r="F78" s="95"/>
      <c r="G78" s="96"/>
      <c r="H78" s="96"/>
      <c r="I78" s="96"/>
    </row>
    <row r="79" spans="2:9" ht="14.45" customHeight="1" x14ac:dyDescent="0.25">
      <c r="B79" s="232" t="s">
        <v>179</v>
      </c>
      <c r="C79" s="233"/>
      <c r="D79" s="234"/>
      <c r="E79" s="237" t="s">
        <v>180</v>
      </c>
      <c r="F79" s="236">
        <f>+F80+F88+F96+F104</f>
        <v>18222.989999999998</v>
      </c>
      <c r="G79" s="74">
        <v>0</v>
      </c>
      <c r="H79" s="74">
        <f>H80+H88+H96+H104</f>
        <v>10439</v>
      </c>
      <c r="I79" s="74">
        <f>H79/F79*100</f>
        <v>57.284781476585358</v>
      </c>
    </row>
    <row r="80" spans="2:9" ht="14.45" customHeight="1" x14ac:dyDescent="0.25">
      <c r="B80" s="242" t="s">
        <v>119</v>
      </c>
      <c r="C80" s="243"/>
      <c r="D80" s="244"/>
      <c r="E80" s="245" t="s">
        <v>154</v>
      </c>
      <c r="F80" s="246">
        <f>+F81+F85</f>
        <v>8391.6899999999987</v>
      </c>
      <c r="G80" s="247">
        <v>0</v>
      </c>
      <c r="H80" s="247">
        <f>H81+H85</f>
        <v>3606.25</v>
      </c>
      <c r="I80" s="247">
        <f>H80/F80*100</f>
        <v>42.974061243921078</v>
      </c>
    </row>
    <row r="81" spans="1:9" ht="14.45" customHeight="1" x14ac:dyDescent="0.25">
      <c r="B81" s="256"/>
      <c r="C81" s="257">
        <v>31</v>
      </c>
      <c r="D81" s="258"/>
      <c r="E81" s="245" t="s">
        <v>105</v>
      </c>
      <c r="F81" s="246">
        <v>8294.98</v>
      </c>
      <c r="G81" s="247">
        <v>0</v>
      </c>
      <c r="H81" s="247">
        <f>H82+H83+H84</f>
        <v>3557.89</v>
      </c>
      <c r="I81" s="247">
        <f>H81/F81*100</f>
        <v>42.892086539087501</v>
      </c>
    </row>
    <row r="82" spans="1:9" ht="14.45" customHeight="1" x14ac:dyDescent="0.25">
      <c r="B82" s="202"/>
      <c r="C82" s="203"/>
      <c r="D82" s="100">
        <v>3111</v>
      </c>
      <c r="E82" s="94" t="s">
        <v>28</v>
      </c>
      <c r="F82" s="95">
        <v>0</v>
      </c>
      <c r="G82" s="96">
        <v>0</v>
      </c>
      <c r="H82" s="96">
        <f>937.12+1006.98+1030.82</f>
        <v>2974.92</v>
      </c>
      <c r="I82" s="96"/>
    </row>
    <row r="83" spans="1:9" ht="14.45" customHeight="1" x14ac:dyDescent="0.25">
      <c r="B83" s="202"/>
      <c r="C83" s="203"/>
      <c r="D83" s="100">
        <v>3121</v>
      </c>
      <c r="E83" s="94" t="s">
        <v>59</v>
      </c>
      <c r="F83" s="95">
        <v>0</v>
      </c>
      <c r="G83" s="96">
        <v>0</v>
      </c>
      <c r="H83" s="96">
        <v>92.1</v>
      </c>
      <c r="I83" s="96"/>
    </row>
    <row r="84" spans="1:9" ht="14.45" customHeight="1" x14ac:dyDescent="0.25">
      <c r="B84" s="202"/>
      <c r="C84" s="203"/>
      <c r="D84" s="100">
        <v>3132</v>
      </c>
      <c r="E84" s="94" t="s">
        <v>60</v>
      </c>
      <c r="F84" s="95">
        <v>0</v>
      </c>
      <c r="G84" s="96">
        <v>0</v>
      </c>
      <c r="H84" s="96">
        <f>154.63+166.15+170.09</f>
        <v>490.87</v>
      </c>
      <c r="I84" s="96"/>
    </row>
    <row r="85" spans="1:9" ht="14.45" customHeight="1" x14ac:dyDescent="0.25">
      <c r="B85" s="256"/>
      <c r="C85" s="257">
        <v>32</v>
      </c>
      <c r="D85" s="258"/>
      <c r="E85" s="252" t="s">
        <v>106</v>
      </c>
      <c r="F85" s="246">
        <v>96.71</v>
      </c>
      <c r="G85" s="247">
        <v>0</v>
      </c>
      <c r="H85" s="247">
        <f>H86+H87</f>
        <v>48.36</v>
      </c>
      <c r="I85" s="247">
        <f>H85/F85*100</f>
        <v>50.005170096163788</v>
      </c>
    </row>
    <row r="86" spans="1:9" ht="14.45" customHeight="1" x14ac:dyDescent="0.25">
      <c r="B86" s="202"/>
      <c r="C86" s="204"/>
      <c r="D86" s="100">
        <v>3211</v>
      </c>
      <c r="E86" s="94" t="s">
        <v>63</v>
      </c>
      <c r="F86" s="95">
        <v>0</v>
      </c>
      <c r="G86" s="96">
        <v>0</v>
      </c>
      <c r="H86" s="96">
        <v>0</v>
      </c>
      <c r="I86" s="96"/>
    </row>
    <row r="87" spans="1:9" ht="14.45" customHeight="1" x14ac:dyDescent="0.25">
      <c r="B87" s="202"/>
      <c r="C87" s="204"/>
      <c r="D87" s="100">
        <v>3212</v>
      </c>
      <c r="E87" s="94" t="s">
        <v>145</v>
      </c>
      <c r="F87" s="95">
        <v>0</v>
      </c>
      <c r="G87" s="96">
        <v>0</v>
      </c>
      <c r="H87" s="96">
        <f>32.24+16.12</f>
        <v>48.36</v>
      </c>
      <c r="I87" s="96"/>
    </row>
    <row r="88" spans="1:9" ht="14.45" customHeight="1" x14ac:dyDescent="0.25">
      <c r="A88" s="248"/>
      <c r="B88" s="242" t="s">
        <v>203</v>
      </c>
      <c r="C88" s="243"/>
      <c r="D88" s="244"/>
      <c r="E88" s="252" t="s">
        <v>202</v>
      </c>
      <c r="F88" s="246">
        <f>+F89+F93</f>
        <v>937.34999999999991</v>
      </c>
      <c r="G88" s="247">
        <v>0</v>
      </c>
      <c r="H88" s="247">
        <f>H89+H93</f>
        <v>633.71999999999991</v>
      </c>
      <c r="I88" s="247">
        <f>H88/F88*100</f>
        <v>67.607617218754996</v>
      </c>
    </row>
    <row r="89" spans="1:9" ht="14.45" customHeight="1" x14ac:dyDescent="0.25">
      <c r="A89" s="248"/>
      <c r="B89" s="256"/>
      <c r="C89" s="257">
        <v>31</v>
      </c>
      <c r="D89" s="258"/>
      <c r="E89" s="245" t="s">
        <v>105</v>
      </c>
      <c r="F89" s="246">
        <v>926.54</v>
      </c>
      <c r="G89" s="247">
        <v>0</v>
      </c>
      <c r="H89" s="247">
        <f>H90+H91+H92</f>
        <v>625.2299999999999</v>
      </c>
      <c r="I89" s="247">
        <f>H89/F89*100</f>
        <v>67.480087206164868</v>
      </c>
    </row>
    <row r="90" spans="1:9" ht="14.45" customHeight="1" x14ac:dyDescent="0.25">
      <c r="B90" s="202"/>
      <c r="C90" s="203"/>
      <c r="D90" s="100">
        <v>3111</v>
      </c>
      <c r="E90" s="94" t="s">
        <v>28</v>
      </c>
      <c r="F90" s="95">
        <v>0</v>
      </c>
      <c r="G90" s="96">
        <v>0</v>
      </c>
      <c r="H90" s="96">
        <f>164.68+176.96+181.15</f>
        <v>522.79</v>
      </c>
      <c r="I90" s="96"/>
    </row>
    <row r="91" spans="1:9" ht="14.45" customHeight="1" x14ac:dyDescent="0.25">
      <c r="B91" s="202"/>
      <c r="C91" s="203"/>
      <c r="D91" s="100">
        <v>3121</v>
      </c>
      <c r="E91" s="94" t="s">
        <v>59</v>
      </c>
      <c r="F91" s="95">
        <v>0</v>
      </c>
      <c r="G91" s="96">
        <v>0</v>
      </c>
      <c r="H91" s="96">
        <v>16.18</v>
      </c>
      <c r="I91" s="96"/>
    </row>
    <row r="92" spans="1:9" ht="14.25" customHeight="1" x14ac:dyDescent="0.25">
      <c r="B92" s="202"/>
      <c r="C92" s="203"/>
      <c r="D92" s="100">
        <v>3132</v>
      </c>
      <c r="E92" s="94" t="s">
        <v>60</v>
      </c>
      <c r="F92" s="95">
        <v>0</v>
      </c>
      <c r="G92" s="96">
        <v>0</v>
      </c>
      <c r="H92" s="96">
        <f>27.17+29.2+29.89</f>
        <v>86.26</v>
      </c>
      <c r="I92" s="96"/>
    </row>
    <row r="93" spans="1:9" ht="14.45" customHeight="1" x14ac:dyDescent="0.25">
      <c r="B93" s="256"/>
      <c r="C93" s="257">
        <v>32</v>
      </c>
      <c r="D93" s="258"/>
      <c r="E93" s="252" t="s">
        <v>106</v>
      </c>
      <c r="F93" s="246">
        <v>10.81</v>
      </c>
      <c r="G93" s="247">
        <v>0</v>
      </c>
      <c r="H93" s="247">
        <f>H94+H95</f>
        <v>8.49</v>
      </c>
      <c r="I93" s="247">
        <f>H93/F93*100</f>
        <v>78.538390379278439</v>
      </c>
    </row>
    <row r="94" spans="1:9" ht="15.75" customHeight="1" x14ac:dyDescent="0.25">
      <c r="B94" s="202"/>
      <c r="C94" s="204"/>
      <c r="D94" s="100">
        <v>3211</v>
      </c>
      <c r="E94" s="94" t="s">
        <v>63</v>
      </c>
      <c r="F94" s="95">
        <v>0</v>
      </c>
      <c r="G94" s="96">
        <v>0</v>
      </c>
      <c r="H94" s="96">
        <v>0</v>
      </c>
      <c r="I94" s="96"/>
    </row>
    <row r="95" spans="1:9" ht="14.45" customHeight="1" x14ac:dyDescent="0.25">
      <c r="B95" s="202"/>
      <c r="C95" s="204"/>
      <c r="D95" s="100">
        <v>3212</v>
      </c>
      <c r="E95" s="94" t="s">
        <v>145</v>
      </c>
      <c r="F95" s="95">
        <v>0</v>
      </c>
      <c r="G95" s="96">
        <v>0</v>
      </c>
      <c r="H95" s="96">
        <f>5.66+2.83</f>
        <v>8.49</v>
      </c>
      <c r="I95" s="96"/>
    </row>
    <row r="96" spans="1:9" ht="14.45" customHeight="1" x14ac:dyDescent="0.25">
      <c r="B96" s="242" t="s">
        <v>205</v>
      </c>
      <c r="C96" s="243"/>
      <c r="D96" s="244"/>
      <c r="E96" s="252" t="s">
        <v>204</v>
      </c>
      <c r="F96" s="246">
        <f>+F97+F101</f>
        <v>5311.63</v>
      </c>
      <c r="G96" s="247">
        <v>0</v>
      </c>
      <c r="H96" s="247">
        <f>H97+H101</f>
        <v>3591.18</v>
      </c>
      <c r="I96" s="247">
        <f>H96/F96*100</f>
        <v>67.609754444492552</v>
      </c>
    </row>
    <row r="97" spans="2:10" ht="14.45" customHeight="1" x14ac:dyDescent="0.25">
      <c r="B97" s="256"/>
      <c r="C97" s="257">
        <v>31</v>
      </c>
      <c r="D97" s="258"/>
      <c r="E97" s="245" t="s">
        <v>105</v>
      </c>
      <c r="F97" s="246">
        <v>5250.43</v>
      </c>
      <c r="G97" s="247">
        <v>0</v>
      </c>
      <c r="H97" s="247">
        <f>H98+H99+H100</f>
        <v>3543.0299999999997</v>
      </c>
      <c r="I97" s="247">
        <f>H97/F97*100</f>
        <v>67.480758718809682</v>
      </c>
    </row>
    <row r="98" spans="2:10" ht="14.45" customHeight="1" x14ac:dyDescent="0.25">
      <c r="B98" s="202"/>
      <c r="C98" s="203"/>
      <c r="D98" s="100">
        <v>3111</v>
      </c>
      <c r="E98" s="94" t="s">
        <v>28</v>
      </c>
      <c r="F98" s="95">
        <v>0</v>
      </c>
      <c r="G98" s="96">
        <v>0</v>
      </c>
      <c r="H98" s="96">
        <f>933.2+1002.76+1026.53</f>
        <v>2962.49</v>
      </c>
      <c r="I98" s="96"/>
    </row>
    <row r="99" spans="2:10" ht="14.45" customHeight="1" x14ac:dyDescent="0.25">
      <c r="B99" s="202"/>
      <c r="C99" s="203"/>
      <c r="D99" s="100">
        <v>3121</v>
      </c>
      <c r="E99" s="94" t="s">
        <v>59</v>
      </c>
      <c r="F99" s="95">
        <v>0</v>
      </c>
      <c r="G99" s="96">
        <v>0</v>
      </c>
      <c r="H99" s="96">
        <v>91.72</v>
      </c>
      <c r="I99" s="96"/>
    </row>
    <row r="100" spans="2:10" ht="14.45" customHeight="1" x14ac:dyDescent="0.25">
      <c r="B100" s="202"/>
      <c r="C100" s="203"/>
      <c r="D100" s="100">
        <v>3132</v>
      </c>
      <c r="E100" s="94" t="s">
        <v>60</v>
      </c>
      <c r="F100" s="95">
        <v>0</v>
      </c>
      <c r="G100" s="96">
        <v>0</v>
      </c>
      <c r="H100" s="96">
        <f>153.98+165.46+169.38</f>
        <v>488.82</v>
      </c>
      <c r="I100" s="96"/>
    </row>
    <row r="101" spans="2:10" ht="14.45" customHeight="1" x14ac:dyDescent="0.25">
      <c r="B101" s="256"/>
      <c r="C101" s="257">
        <v>32</v>
      </c>
      <c r="D101" s="258"/>
      <c r="E101" s="252" t="s">
        <v>106</v>
      </c>
      <c r="F101" s="246">
        <v>61.2</v>
      </c>
      <c r="G101" s="247">
        <v>0</v>
      </c>
      <c r="H101" s="247">
        <f>+SUM(H102:H103)</f>
        <v>48.150000000000006</v>
      </c>
      <c r="I101" s="247">
        <f>H101/F101*100</f>
        <v>78.676470588235304</v>
      </c>
    </row>
    <row r="102" spans="2:10" ht="14.45" customHeight="1" x14ac:dyDescent="0.25">
      <c r="B102" s="202"/>
      <c r="C102" s="204"/>
      <c r="D102" s="100">
        <v>3211</v>
      </c>
      <c r="E102" s="94" t="s">
        <v>63</v>
      </c>
      <c r="F102" s="95">
        <v>0</v>
      </c>
      <c r="G102" s="96">
        <v>0</v>
      </c>
      <c r="H102" s="96">
        <v>0</v>
      </c>
      <c r="I102" s="96"/>
    </row>
    <row r="103" spans="2:10" ht="14.45" customHeight="1" x14ac:dyDescent="0.25">
      <c r="B103" s="202"/>
      <c r="C103" s="204"/>
      <c r="D103" s="100">
        <v>3212</v>
      </c>
      <c r="E103" s="94" t="s">
        <v>145</v>
      </c>
      <c r="F103" s="95">
        <v>0</v>
      </c>
      <c r="G103" s="96">
        <v>0</v>
      </c>
      <c r="H103" s="96">
        <f>32.1+16.05</f>
        <v>48.150000000000006</v>
      </c>
      <c r="I103" s="96"/>
    </row>
    <row r="104" spans="2:10" ht="14.45" customHeight="1" x14ac:dyDescent="0.25">
      <c r="B104" s="242" t="s">
        <v>207</v>
      </c>
      <c r="C104" s="243"/>
      <c r="D104" s="244"/>
      <c r="E104" s="252" t="s">
        <v>206</v>
      </c>
      <c r="F104" s="246">
        <f>+F105+F109</f>
        <v>3582.32</v>
      </c>
      <c r="G104" s="247">
        <v>0</v>
      </c>
      <c r="H104" s="247">
        <f>+H105+H109</f>
        <v>2607.85</v>
      </c>
      <c r="I104" s="247">
        <f>H104/F104*100</f>
        <v>72.797795841800834</v>
      </c>
    </row>
    <row r="105" spans="2:10" ht="14.45" customHeight="1" x14ac:dyDescent="0.25">
      <c r="B105" s="256"/>
      <c r="C105" s="257">
        <v>31</v>
      </c>
      <c r="D105" s="258"/>
      <c r="E105" s="245" t="s">
        <v>105</v>
      </c>
      <c r="F105" s="246">
        <v>3541.04</v>
      </c>
      <c r="G105" s="255">
        <v>0</v>
      </c>
      <c r="H105" s="255">
        <f>+SUM(H106:H108)</f>
        <v>2607.85</v>
      </c>
      <c r="I105" s="247">
        <f>H105/F105*100</f>
        <v>73.64644285294716</v>
      </c>
    </row>
    <row r="106" spans="2:10" ht="14.45" customHeight="1" x14ac:dyDescent="0.25">
      <c r="B106" s="202"/>
      <c r="C106" s="203"/>
      <c r="D106" s="100">
        <v>3111</v>
      </c>
      <c r="E106" s="94" t="s">
        <v>28</v>
      </c>
      <c r="F106" s="95">
        <v>0</v>
      </c>
      <c r="G106" s="96">
        <v>0</v>
      </c>
      <c r="H106" s="96">
        <v>2238.5</v>
      </c>
      <c r="I106" s="96"/>
    </row>
    <row r="107" spans="2:10" ht="14.45" customHeight="1" x14ac:dyDescent="0.25">
      <c r="B107" s="202"/>
      <c r="C107" s="203"/>
      <c r="D107" s="100">
        <v>3121</v>
      </c>
      <c r="E107" s="94" t="s">
        <v>59</v>
      </c>
      <c r="F107" s="95">
        <v>0</v>
      </c>
      <c r="G107" s="96">
        <v>0</v>
      </c>
      <c r="H107" s="96">
        <v>0</v>
      </c>
      <c r="I107" s="96"/>
    </row>
    <row r="108" spans="2:10" ht="14.45" customHeight="1" x14ac:dyDescent="0.25">
      <c r="B108" s="202"/>
      <c r="C108" s="203"/>
      <c r="D108" s="100">
        <v>3132</v>
      </c>
      <c r="E108" s="94" t="s">
        <v>60</v>
      </c>
      <c r="F108" s="95">
        <v>0</v>
      </c>
      <c r="G108" s="96">
        <v>0</v>
      </c>
      <c r="H108" s="96">
        <v>369.35</v>
      </c>
      <c r="I108" s="96"/>
      <c r="J108" s="206"/>
    </row>
    <row r="109" spans="2:10" ht="14.45" customHeight="1" x14ac:dyDescent="0.25">
      <c r="B109" s="256"/>
      <c r="C109" s="257">
        <v>32</v>
      </c>
      <c r="D109" s="258"/>
      <c r="E109" s="252" t="s">
        <v>106</v>
      </c>
      <c r="F109" s="246">
        <v>41.28</v>
      </c>
      <c r="G109" s="255">
        <v>0</v>
      </c>
      <c r="H109" s="255">
        <f>+SUM(H110:H111)</f>
        <v>0</v>
      </c>
      <c r="I109" s="247">
        <f>H109/F109*100</f>
        <v>0</v>
      </c>
    </row>
    <row r="110" spans="2:10" ht="14.45" customHeight="1" x14ac:dyDescent="0.25">
      <c r="B110" s="202"/>
      <c r="C110" s="204"/>
      <c r="D110" s="100">
        <v>3211</v>
      </c>
      <c r="E110" s="94" t="s">
        <v>63</v>
      </c>
      <c r="F110" s="95">
        <v>0</v>
      </c>
      <c r="G110" s="96">
        <v>0</v>
      </c>
      <c r="H110" s="96">
        <v>0</v>
      </c>
      <c r="I110" s="96"/>
    </row>
    <row r="111" spans="2:10" ht="14.45" customHeight="1" x14ac:dyDescent="0.25">
      <c r="B111" s="202"/>
      <c r="C111" s="204"/>
      <c r="D111" s="100">
        <v>3212</v>
      </c>
      <c r="E111" s="94" t="s">
        <v>145</v>
      </c>
      <c r="F111" s="95">
        <v>0</v>
      </c>
      <c r="G111" s="96">
        <v>0</v>
      </c>
      <c r="H111" s="96">
        <v>0</v>
      </c>
      <c r="I111" s="96"/>
    </row>
    <row r="112" spans="2:10" ht="14.45" customHeight="1" x14ac:dyDescent="0.25">
      <c r="B112" s="120" t="s">
        <v>12</v>
      </c>
      <c r="C112" s="127"/>
      <c r="D112" s="201"/>
      <c r="E112" s="137"/>
      <c r="F112" s="95"/>
      <c r="G112" s="96"/>
      <c r="H112" s="96" t="s">
        <v>48</v>
      </c>
      <c r="I112" s="96"/>
    </row>
    <row r="113" spans="2:9" ht="23.45" customHeight="1" x14ac:dyDescent="0.25">
      <c r="B113" s="228" t="s">
        <v>147</v>
      </c>
      <c r="C113" s="229"/>
      <c r="D113" s="230"/>
      <c r="E113" s="231" t="s">
        <v>148</v>
      </c>
      <c r="F113" s="220">
        <f>F114+F174+F185</f>
        <v>1667363.3899999997</v>
      </c>
      <c r="G113" s="221">
        <v>0</v>
      </c>
      <c r="H113" s="221">
        <f>+H174+H185+H114</f>
        <v>754805.40999999992</v>
      </c>
      <c r="I113" s="221">
        <f>H113/F113*100</f>
        <v>45.269400451451681</v>
      </c>
    </row>
    <row r="114" spans="2:9" ht="27" customHeight="1" x14ac:dyDescent="0.25">
      <c r="B114" s="239" t="s">
        <v>142</v>
      </c>
      <c r="C114" s="240"/>
      <c r="D114" s="241"/>
      <c r="E114" s="237" t="s">
        <v>111</v>
      </c>
      <c r="F114" s="236">
        <f>+F115+F130+F133+F138+F161+F163+F169</f>
        <v>1640399.4799999997</v>
      </c>
      <c r="G114" s="74">
        <v>0</v>
      </c>
      <c r="H114" s="74">
        <f>+H115+H130+H133+H138+H161+H163+H169</f>
        <v>739457.19</v>
      </c>
      <c r="I114" s="74">
        <f>H114/F114*100</f>
        <v>45.07787273865754</v>
      </c>
    </row>
    <row r="115" spans="2:9" ht="19.149999999999999" customHeight="1" x14ac:dyDescent="0.25">
      <c r="B115" s="242" t="s">
        <v>208</v>
      </c>
      <c r="C115" s="243"/>
      <c r="D115" s="244"/>
      <c r="E115" s="245" t="s">
        <v>193</v>
      </c>
      <c r="F115" s="246">
        <f>F116+F122</f>
        <v>1570394.81</v>
      </c>
      <c r="G115" s="247">
        <v>0</v>
      </c>
      <c r="H115" s="247">
        <f>H116+H122</f>
        <v>706682</v>
      </c>
      <c r="I115" s="247">
        <f>H115/F115*100</f>
        <v>45.000276077071341</v>
      </c>
    </row>
    <row r="116" spans="2:9" x14ac:dyDescent="0.25">
      <c r="B116" s="249"/>
      <c r="C116" s="250">
        <v>31</v>
      </c>
      <c r="D116" s="251"/>
      <c r="E116" s="245" t="s">
        <v>105</v>
      </c>
      <c r="F116" s="246">
        <v>1550000</v>
      </c>
      <c r="G116" s="247">
        <v>0</v>
      </c>
      <c r="H116" s="247">
        <f>H117+H118+H119+H120+H121</f>
        <v>699065.71</v>
      </c>
      <c r="I116" s="247">
        <f>H116/F116*100</f>
        <v>45.101013548387094</v>
      </c>
    </row>
    <row r="117" spans="2:9" x14ac:dyDescent="0.25">
      <c r="B117" s="129"/>
      <c r="C117" s="130"/>
      <c r="D117" s="128">
        <v>3111</v>
      </c>
      <c r="E117" s="94" t="s">
        <v>28</v>
      </c>
      <c r="F117" s="95">
        <v>0</v>
      </c>
      <c r="G117" s="96">
        <v>0</v>
      </c>
      <c r="H117" s="96">
        <v>563067.32999999996</v>
      </c>
      <c r="I117" s="96"/>
    </row>
    <row r="118" spans="2:9" x14ac:dyDescent="0.25">
      <c r="B118" s="129"/>
      <c r="C118" s="130"/>
      <c r="D118" s="128">
        <v>3113</v>
      </c>
      <c r="E118" s="94" t="s">
        <v>172</v>
      </c>
      <c r="F118" s="95">
        <v>0</v>
      </c>
      <c r="G118" s="96">
        <v>0</v>
      </c>
      <c r="H118" s="96">
        <v>9106.34</v>
      </c>
      <c r="I118" s="96"/>
    </row>
    <row r="119" spans="2:9" x14ac:dyDescent="0.25">
      <c r="B119" s="129"/>
      <c r="C119" s="130"/>
      <c r="D119" s="128">
        <v>3114</v>
      </c>
      <c r="E119" s="94" t="s">
        <v>173</v>
      </c>
      <c r="F119" s="95">
        <v>0</v>
      </c>
      <c r="G119" s="96">
        <v>0</v>
      </c>
      <c r="H119" s="96">
        <v>10753.92</v>
      </c>
      <c r="I119" s="96"/>
    </row>
    <row r="120" spans="2:9" x14ac:dyDescent="0.25">
      <c r="B120" s="129"/>
      <c r="C120" s="130"/>
      <c r="D120" s="128">
        <v>3121</v>
      </c>
      <c r="E120" s="94" t="s">
        <v>59</v>
      </c>
      <c r="F120" s="95">
        <v>0</v>
      </c>
      <c r="G120" s="96">
        <v>0</v>
      </c>
      <c r="H120" s="96">
        <v>22334.65</v>
      </c>
      <c r="I120" s="96"/>
    </row>
    <row r="121" spans="2:9" x14ac:dyDescent="0.25">
      <c r="B121" s="129"/>
      <c r="C121" s="130"/>
      <c r="D121" s="128">
        <v>3132</v>
      </c>
      <c r="E121" s="94" t="s">
        <v>60</v>
      </c>
      <c r="F121" s="95">
        <v>0</v>
      </c>
      <c r="G121" s="96">
        <v>0</v>
      </c>
      <c r="H121" s="96">
        <v>93803.47</v>
      </c>
      <c r="I121" s="96"/>
    </row>
    <row r="122" spans="2:9" x14ac:dyDescent="0.25">
      <c r="B122" s="249"/>
      <c r="C122" s="250">
        <v>32</v>
      </c>
      <c r="D122" s="251"/>
      <c r="E122" s="252" t="s">
        <v>106</v>
      </c>
      <c r="F122" s="246">
        <v>20394.810000000001</v>
      </c>
      <c r="G122" s="247">
        <v>0</v>
      </c>
      <c r="H122" s="247">
        <f>H123+H124+H125+H126+H127+H128+H129</f>
        <v>7616.29</v>
      </c>
      <c r="I122" s="247">
        <f>H122/F122*100</f>
        <v>37.344255719960124</v>
      </c>
    </row>
    <row r="123" spans="2:9" x14ac:dyDescent="0.25">
      <c r="B123" s="126"/>
      <c r="C123" s="127"/>
      <c r="D123" s="128">
        <v>3211</v>
      </c>
      <c r="E123" s="94" t="s">
        <v>63</v>
      </c>
      <c r="F123" s="95">
        <v>0</v>
      </c>
      <c r="G123" s="96">
        <v>0</v>
      </c>
      <c r="H123" s="96">
        <v>0</v>
      </c>
      <c r="I123" s="96"/>
    </row>
    <row r="124" spans="2:9" x14ac:dyDescent="0.25">
      <c r="B124" s="129"/>
      <c r="C124" s="130"/>
      <c r="D124" s="128">
        <v>3212</v>
      </c>
      <c r="E124" s="94" t="s">
        <v>145</v>
      </c>
      <c r="F124" s="95">
        <v>0</v>
      </c>
      <c r="G124" s="96">
        <v>0</v>
      </c>
      <c r="H124" s="96">
        <v>5096.29</v>
      </c>
      <c r="I124" s="96"/>
    </row>
    <row r="125" spans="2:9" x14ac:dyDescent="0.25">
      <c r="B125" s="129"/>
      <c r="C125" s="130"/>
      <c r="D125" s="128">
        <v>3213</v>
      </c>
      <c r="E125" s="94" t="s">
        <v>158</v>
      </c>
      <c r="F125" s="95">
        <v>0</v>
      </c>
      <c r="G125" s="96">
        <v>0</v>
      </c>
      <c r="H125" s="96">
        <v>0</v>
      </c>
      <c r="I125" s="96"/>
    </row>
    <row r="126" spans="2:9" x14ac:dyDescent="0.25">
      <c r="B126" s="129"/>
      <c r="C126" s="130"/>
      <c r="D126" s="128">
        <v>3221</v>
      </c>
      <c r="E126" s="94" t="s">
        <v>109</v>
      </c>
      <c r="F126" s="95">
        <v>0</v>
      </c>
      <c r="G126" s="96">
        <v>0</v>
      </c>
      <c r="H126" s="96">
        <v>0</v>
      </c>
      <c r="I126" s="96"/>
    </row>
    <row r="127" spans="2:9" x14ac:dyDescent="0.25">
      <c r="B127" s="129"/>
      <c r="C127" s="130"/>
      <c r="D127" s="128">
        <v>3233</v>
      </c>
      <c r="E127" s="94" t="s">
        <v>77</v>
      </c>
      <c r="F127" s="95">
        <v>0</v>
      </c>
      <c r="G127" s="96">
        <v>0</v>
      </c>
      <c r="H127" s="96">
        <v>0</v>
      </c>
      <c r="I127" s="96"/>
    </row>
    <row r="128" spans="2:9" x14ac:dyDescent="0.25">
      <c r="B128" s="129"/>
      <c r="C128" s="130"/>
      <c r="D128" s="128">
        <v>3295</v>
      </c>
      <c r="E128" s="94" t="s">
        <v>93</v>
      </c>
      <c r="F128" s="95">
        <v>0</v>
      </c>
      <c r="G128" s="96">
        <v>0</v>
      </c>
      <c r="H128" s="96">
        <v>2520</v>
      </c>
      <c r="I128" s="96"/>
    </row>
    <row r="129" spans="2:9" x14ac:dyDescent="0.25">
      <c r="B129" s="129"/>
      <c r="C129" s="130"/>
      <c r="D129" s="128">
        <v>3239</v>
      </c>
      <c r="E129" s="94" t="s">
        <v>156</v>
      </c>
      <c r="F129" s="95">
        <v>0</v>
      </c>
      <c r="G129" s="96">
        <v>0</v>
      </c>
      <c r="H129" s="96">
        <v>0</v>
      </c>
      <c r="I129" s="96"/>
    </row>
    <row r="130" spans="2:9" x14ac:dyDescent="0.25">
      <c r="B130" s="242" t="s">
        <v>218</v>
      </c>
      <c r="C130" s="243"/>
      <c r="D130" s="244"/>
      <c r="E130" s="252" t="s">
        <v>220</v>
      </c>
      <c r="F130" s="246">
        <f>+F131</f>
        <v>703</v>
      </c>
      <c r="G130" s="247">
        <v>0</v>
      </c>
      <c r="H130" s="247">
        <f>+H131</f>
        <v>0</v>
      </c>
      <c r="I130" s="247">
        <f>H130/F130*100</f>
        <v>0</v>
      </c>
    </row>
    <row r="131" spans="2:9" x14ac:dyDescent="0.25">
      <c r="B131" s="249"/>
      <c r="C131" s="250">
        <v>32</v>
      </c>
      <c r="D131" s="251"/>
      <c r="E131" s="252" t="s">
        <v>106</v>
      </c>
      <c r="F131" s="246">
        <v>703</v>
      </c>
      <c r="G131" s="247">
        <v>0</v>
      </c>
      <c r="H131" s="247">
        <v>0</v>
      </c>
      <c r="I131" s="247">
        <f>H131/F131*100</f>
        <v>0</v>
      </c>
    </row>
    <row r="132" spans="2:9" x14ac:dyDescent="0.25">
      <c r="B132" s="120" t="s">
        <v>12</v>
      </c>
      <c r="C132" s="130"/>
      <c r="D132" s="128"/>
      <c r="E132" s="94"/>
      <c r="F132" s="95"/>
      <c r="G132" s="96"/>
      <c r="H132" s="96"/>
      <c r="I132" s="96"/>
    </row>
    <row r="133" spans="2:9" ht="21.6" customHeight="1" x14ac:dyDescent="0.25">
      <c r="B133" s="242" t="s">
        <v>219</v>
      </c>
      <c r="C133" s="243"/>
      <c r="D133" s="244"/>
      <c r="E133" s="252" t="s">
        <v>221</v>
      </c>
      <c r="F133" s="246">
        <f>+F134+F136</f>
        <v>4255.92</v>
      </c>
      <c r="G133" s="247">
        <v>0</v>
      </c>
      <c r="H133" s="247">
        <f>+H134+H136</f>
        <v>1.1200000000000001</v>
      </c>
      <c r="I133" s="247">
        <f>H133/F133*100</f>
        <v>2.6316284140679335E-2</v>
      </c>
    </row>
    <row r="134" spans="2:9" x14ac:dyDescent="0.25">
      <c r="B134" s="249"/>
      <c r="C134" s="250">
        <v>32</v>
      </c>
      <c r="D134" s="251"/>
      <c r="E134" s="252" t="s">
        <v>106</v>
      </c>
      <c r="F134" s="246">
        <v>4255.92</v>
      </c>
      <c r="G134" s="247">
        <v>0</v>
      </c>
      <c r="H134" s="247">
        <f>+H135</f>
        <v>0</v>
      </c>
      <c r="I134" s="247">
        <f>H134/F134*100</f>
        <v>0</v>
      </c>
    </row>
    <row r="135" spans="2:9" x14ac:dyDescent="0.25">
      <c r="B135" s="189">
        <v>3221</v>
      </c>
      <c r="C135" s="190"/>
      <c r="D135" s="191"/>
      <c r="E135" s="94" t="s">
        <v>109</v>
      </c>
      <c r="F135" s="95">
        <v>0</v>
      </c>
      <c r="G135" s="96">
        <v>0</v>
      </c>
      <c r="H135" s="96">
        <v>0</v>
      </c>
      <c r="I135" s="96"/>
    </row>
    <row r="136" spans="2:9" x14ac:dyDescent="0.25">
      <c r="B136" s="249"/>
      <c r="C136" s="250">
        <v>34</v>
      </c>
      <c r="D136" s="251"/>
      <c r="E136" s="252" t="s">
        <v>108</v>
      </c>
      <c r="F136" s="246">
        <v>0</v>
      </c>
      <c r="G136" s="255">
        <v>0</v>
      </c>
      <c r="H136" s="255">
        <f>+H137</f>
        <v>1.1200000000000001</v>
      </c>
      <c r="I136" s="247" t="e">
        <f>H136/F136*100</f>
        <v>#DIV/0!</v>
      </c>
    </row>
    <row r="137" spans="2:9" x14ac:dyDescent="0.25">
      <c r="B137" s="189">
        <v>3434</v>
      </c>
      <c r="C137" s="190"/>
      <c r="D137" s="191"/>
      <c r="E137" s="94" t="s">
        <v>217</v>
      </c>
      <c r="F137" s="95">
        <v>0</v>
      </c>
      <c r="G137" s="96">
        <v>0</v>
      </c>
      <c r="H137" s="96">
        <v>1.1200000000000001</v>
      </c>
      <c r="I137" s="96"/>
    </row>
    <row r="138" spans="2:9" ht="26.45" customHeight="1" x14ac:dyDescent="0.25">
      <c r="B138" s="242" t="s">
        <v>118</v>
      </c>
      <c r="C138" s="243"/>
      <c r="D138" s="244"/>
      <c r="E138" s="252" t="s">
        <v>113</v>
      </c>
      <c r="F138" s="246">
        <f>F139+F157</f>
        <v>60440.130000000005</v>
      </c>
      <c r="G138" s="247">
        <v>0</v>
      </c>
      <c r="H138" s="247">
        <f>H139+H157</f>
        <v>32176.34</v>
      </c>
      <c r="I138" s="247">
        <f>H138/F138*100</f>
        <v>53.236715407461887</v>
      </c>
    </row>
    <row r="139" spans="2:9" x14ac:dyDescent="0.25">
      <c r="B139" s="249"/>
      <c r="C139" s="250">
        <v>32</v>
      </c>
      <c r="D139" s="251"/>
      <c r="E139" s="252" t="s">
        <v>106</v>
      </c>
      <c r="F139" s="246">
        <v>60300.97</v>
      </c>
      <c r="G139" s="247">
        <v>0</v>
      </c>
      <c r="H139" s="247">
        <f>H140+H141+H142+H143+H144+H145+H146+H147+H148+H149+H150+H151+H152+H153+H154+H155+H156</f>
        <v>32036.59</v>
      </c>
      <c r="I139" s="247">
        <f>H139/F139*100</f>
        <v>53.127818673563624</v>
      </c>
    </row>
    <row r="140" spans="2:9" x14ac:dyDescent="0.25">
      <c r="B140" s="126"/>
      <c r="C140" s="130"/>
      <c r="D140" s="128">
        <v>3211</v>
      </c>
      <c r="E140" s="94" t="s">
        <v>63</v>
      </c>
      <c r="F140" s="95">
        <v>0</v>
      </c>
      <c r="G140" s="96">
        <v>0</v>
      </c>
      <c r="H140" s="96">
        <v>0</v>
      </c>
      <c r="I140" s="96"/>
    </row>
    <row r="141" spans="2:9" x14ac:dyDescent="0.25">
      <c r="B141" s="126"/>
      <c r="C141" s="130"/>
      <c r="D141" s="128">
        <v>3213</v>
      </c>
      <c r="E141" s="94" t="s">
        <v>149</v>
      </c>
      <c r="F141" s="95">
        <v>0</v>
      </c>
      <c r="G141" s="96">
        <v>0</v>
      </c>
      <c r="H141" s="96">
        <v>0</v>
      </c>
      <c r="I141" s="96"/>
    </row>
    <row r="142" spans="2:9" x14ac:dyDescent="0.25">
      <c r="B142" s="129"/>
      <c r="C142" s="130"/>
      <c r="D142" s="128">
        <v>3221</v>
      </c>
      <c r="E142" s="94" t="s">
        <v>109</v>
      </c>
      <c r="F142" s="95">
        <v>0</v>
      </c>
      <c r="G142" s="96">
        <v>0</v>
      </c>
      <c r="H142" s="96">
        <v>2573.58</v>
      </c>
      <c r="I142" s="96"/>
    </row>
    <row r="143" spans="2:9" x14ac:dyDescent="0.25">
      <c r="B143" s="129"/>
      <c r="C143" s="130"/>
      <c r="D143" s="128">
        <v>3223</v>
      </c>
      <c r="E143" s="94" t="s">
        <v>117</v>
      </c>
      <c r="F143" s="95">
        <v>0</v>
      </c>
      <c r="G143" s="96">
        <v>0</v>
      </c>
      <c r="H143" s="96">
        <v>9255.0400000000009</v>
      </c>
      <c r="I143" s="96"/>
    </row>
    <row r="144" spans="2:9" ht="25.5" x14ac:dyDescent="0.25">
      <c r="B144" s="129"/>
      <c r="C144" s="130"/>
      <c r="D144" s="128">
        <v>3224</v>
      </c>
      <c r="E144" s="94" t="s">
        <v>71</v>
      </c>
      <c r="F144" s="95">
        <v>0</v>
      </c>
      <c r="G144" s="96">
        <v>0</v>
      </c>
      <c r="H144" s="96">
        <v>788.1</v>
      </c>
      <c r="I144" s="96"/>
    </row>
    <row r="145" spans="2:9" x14ac:dyDescent="0.25">
      <c r="B145" s="129"/>
      <c r="C145" s="130"/>
      <c r="D145" s="128">
        <v>3225</v>
      </c>
      <c r="E145" s="94" t="s">
        <v>72</v>
      </c>
      <c r="F145" s="95">
        <v>0</v>
      </c>
      <c r="G145" s="96">
        <v>0</v>
      </c>
      <c r="H145" s="96">
        <v>0</v>
      </c>
      <c r="I145" s="96"/>
    </row>
    <row r="146" spans="2:9" x14ac:dyDescent="0.25">
      <c r="B146" s="129"/>
      <c r="C146" s="130"/>
      <c r="D146" s="128">
        <v>3231</v>
      </c>
      <c r="E146" s="94" t="s">
        <v>110</v>
      </c>
      <c r="F146" s="95">
        <v>0</v>
      </c>
      <c r="G146" s="96">
        <v>0</v>
      </c>
      <c r="H146" s="96">
        <v>1325.49</v>
      </c>
      <c r="I146" s="96"/>
    </row>
    <row r="147" spans="2:9" x14ac:dyDescent="0.25">
      <c r="B147" s="129"/>
      <c r="C147" s="130"/>
      <c r="D147" s="128">
        <v>3232</v>
      </c>
      <c r="E147" s="94" t="s">
        <v>76</v>
      </c>
      <c r="F147" s="95">
        <v>0</v>
      </c>
      <c r="G147" s="96">
        <v>0</v>
      </c>
      <c r="H147" s="96">
        <v>4807</v>
      </c>
      <c r="I147" s="96"/>
    </row>
    <row r="148" spans="2:9" x14ac:dyDescent="0.25">
      <c r="B148" s="129"/>
      <c r="C148" s="130"/>
      <c r="D148" s="128">
        <v>3233</v>
      </c>
      <c r="E148" s="94" t="s">
        <v>77</v>
      </c>
      <c r="F148" s="95"/>
      <c r="G148" s="96"/>
      <c r="H148" s="96">
        <v>0</v>
      </c>
      <c r="I148" s="96"/>
    </row>
    <row r="149" spans="2:9" x14ac:dyDescent="0.25">
      <c r="B149" s="129"/>
      <c r="C149" s="130"/>
      <c r="D149" s="128">
        <v>3234</v>
      </c>
      <c r="E149" s="94" t="s">
        <v>78</v>
      </c>
      <c r="F149" s="95">
        <v>0</v>
      </c>
      <c r="G149" s="96">
        <v>0</v>
      </c>
      <c r="H149" s="96">
        <v>2460.5</v>
      </c>
      <c r="I149" s="96"/>
    </row>
    <row r="150" spans="2:9" x14ac:dyDescent="0.25">
      <c r="B150" s="129"/>
      <c r="C150" s="130"/>
      <c r="D150" s="128">
        <v>3236</v>
      </c>
      <c r="E150" s="94" t="s">
        <v>80</v>
      </c>
      <c r="F150" s="95">
        <v>0</v>
      </c>
      <c r="G150" s="96">
        <v>0</v>
      </c>
      <c r="H150" s="96">
        <v>0</v>
      </c>
      <c r="I150" s="96"/>
    </row>
    <row r="151" spans="2:9" x14ac:dyDescent="0.25">
      <c r="B151" s="129"/>
      <c r="C151" s="130"/>
      <c r="D151" s="128">
        <v>3237</v>
      </c>
      <c r="E151" s="94" t="s">
        <v>157</v>
      </c>
      <c r="F151" s="95">
        <v>0</v>
      </c>
      <c r="G151" s="96">
        <v>0</v>
      </c>
      <c r="H151" s="96">
        <v>5777.76</v>
      </c>
      <c r="I151" s="96"/>
    </row>
    <row r="152" spans="2:9" x14ac:dyDescent="0.25">
      <c r="B152" s="129"/>
      <c r="C152" s="130"/>
      <c r="D152" s="128">
        <v>3238</v>
      </c>
      <c r="E152" s="94" t="s">
        <v>107</v>
      </c>
      <c r="F152" s="95">
        <v>0</v>
      </c>
      <c r="G152" s="96">
        <v>0</v>
      </c>
      <c r="H152" s="96">
        <v>3383.71</v>
      </c>
      <c r="I152" s="96"/>
    </row>
    <row r="153" spans="2:9" x14ac:dyDescent="0.25">
      <c r="B153" s="126"/>
      <c r="C153" s="130"/>
      <c r="D153" s="128">
        <v>3239</v>
      </c>
      <c r="E153" s="94" t="s">
        <v>83</v>
      </c>
      <c r="F153" s="95">
        <v>0</v>
      </c>
      <c r="G153" s="96">
        <v>0</v>
      </c>
      <c r="H153" s="96">
        <v>1350</v>
      </c>
      <c r="I153" s="96"/>
    </row>
    <row r="154" spans="2:9" x14ac:dyDescent="0.25">
      <c r="B154" s="126"/>
      <c r="C154" s="130"/>
      <c r="D154" s="128">
        <v>3293</v>
      </c>
      <c r="E154" s="94" t="s">
        <v>85</v>
      </c>
      <c r="F154" s="95">
        <v>0</v>
      </c>
      <c r="G154" s="96">
        <v>0</v>
      </c>
      <c r="H154" s="96">
        <v>0</v>
      </c>
      <c r="I154" s="96"/>
    </row>
    <row r="155" spans="2:9" x14ac:dyDescent="0.25">
      <c r="B155" s="126"/>
      <c r="C155" s="130"/>
      <c r="D155" s="128">
        <v>3295</v>
      </c>
      <c r="E155" s="94" t="s">
        <v>93</v>
      </c>
      <c r="F155" s="95">
        <v>0</v>
      </c>
      <c r="G155" s="96">
        <v>0</v>
      </c>
      <c r="H155" s="96">
        <v>63.72</v>
      </c>
      <c r="I155" s="96"/>
    </row>
    <row r="156" spans="2:9" x14ac:dyDescent="0.25">
      <c r="B156" s="126"/>
      <c r="C156" s="130"/>
      <c r="D156" s="128">
        <v>3299</v>
      </c>
      <c r="E156" s="94" t="s">
        <v>84</v>
      </c>
      <c r="F156" s="95">
        <v>0</v>
      </c>
      <c r="G156" s="96">
        <v>0</v>
      </c>
      <c r="H156" s="96">
        <v>251.69</v>
      </c>
      <c r="I156" s="96"/>
    </row>
    <row r="157" spans="2:9" x14ac:dyDescent="0.25">
      <c r="B157" s="249"/>
      <c r="C157" s="250">
        <v>34</v>
      </c>
      <c r="D157" s="251"/>
      <c r="E157" s="252" t="s">
        <v>108</v>
      </c>
      <c r="F157" s="246">
        <v>139.16</v>
      </c>
      <c r="G157" s="247">
        <v>0</v>
      </c>
      <c r="H157" s="247">
        <f>+H158+H159</f>
        <v>139.75</v>
      </c>
      <c r="I157" s="247">
        <f>H157/F157*100</f>
        <v>100.42397240586376</v>
      </c>
    </row>
    <row r="158" spans="2:9" ht="15" customHeight="1" x14ac:dyDescent="0.25">
      <c r="B158" s="126"/>
      <c r="C158" s="130"/>
      <c r="D158" s="128">
        <v>3431</v>
      </c>
      <c r="E158" s="94" t="s">
        <v>88</v>
      </c>
      <c r="F158" s="95">
        <v>0</v>
      </c>
      <c r="G158" s="96">
        <v>0</v>
      </c>
      <c r="H158" s="96">
        <v>101.91</v>
      </c>
      <c r="I158" s="96"/>
    </row>
    <row r="159" spans="2:9" ht="15" customHeight="1" x14ac:dyDescent="0.25">
      <c r="B159" s="126"/>
      <c r="C159" s="130"/>
      <c r="D159" s="128">
        <v>3433</v>
      </c>
      <c r="E159" s="94" t="s">
        <v>231</v>
      </c>
      <c r="F159" s="95">
        <v>0</v>
      </c>
      <c r="G159" s="96">
        <v>0</v>
      </c>
      <c r="H159" s="96">
        <v>37.840000000000003</v>
      </c>
      <c r="I159" s="96"/>
    </row>
    <row r="160" spans="2:9" ht="15" customHeight="1" x14ac:dyDescent="0.25">
      <c r="B160" s="120" t="s">
        <v>12</v>
      </c>
      <c r="C160" s="130"/>
      <c r="D160" s="128"/>
      <c r="E160" s="94"/>
      <c r="F160" s="95"/>
      <c r="G160" s="96"/>
      <c r="H160" s="96"/>
      <c r="I160" s="96"/>
    </row>
    <row r="161" spans="2:9" ht="15" customHeight="1" x14ac:dyDescent="0.25">
      <c r="B161" s="242" t="s">
        <v>222</v>
      </c>
      <c r="C161" s="243"/>
      <c r="D161" s="244"/>
      <c r="E161" s="252" t="s">
        <v>155</v>
      </c>
      <c r="F161" s="246">
        <f>+F162</f>
        <v>1060</v>
      </c>
      <c r="G161" s="247">
        <v>0</v>
      </c>
      <c r="H161" s="247">
        <f>+H162</f>
        <v>0</v>
      </c>
      <c r="I161" s="247">
        <f>H161/F161*100</f>
        <v>0</v>
      </c>
    </row>
    <row r="162" spans="2:9" ht="15" customHeight="1" x14ac:dyDescent="0.25">
      <c r="B162" s="249"/>
      <c r="C162" s="250">
        <v>32</v>
      </c>
      <c r="D162" s="251"/>
      <c r="E162" s="252" t="s">
        <v>106</v>
      </c>
      <c r="F162" s="246">
        <v>1060</v>
      </c>
      <c r="G162" s="247">
        <v>0</v>
      </c>
      <c r="H162" s="247">
        <v>0</v>
      </c>
      <c r="I162" s="247">
        <f>H162/F162*100</f>
        <v>0</v>
      </c>
    </row>
    <row r="163" spans="2:9" ht="15" customHeight="1" x14ac:dyDescent="0.25">
      <c r="B163" s="242" t="s">
        <v>223</v>
      </c>
      <c r="C163" s="243"/>
      <c r="D163" s="244"/>
      <c r="E163" s="252" t="s">
        <v>226</v>
      </c>
      <c r="F163" s="246">
        <f>+F164</f>
        <v>2353.1999999999998</v>
      </c>
      <c r="G163" s="247">
        <v>0</v>
      </c>
      <c r="H163" s="247">
        <f>H164</f>
        <v>527.22</v>
      </c>
      <c r="I163" s="247">
        <f>H163/F163*100</f>
        <v>22.404385517593067</v>
      </c>
    </row>
    <row r="164" spans="2:9" ht="15" customHeight="1" x14ac:dyDescent="0.25">
      <c r="B164" s="249"/>
      <c r="C164" s="250">
        <v>32</v>
      </c>
      <c r="D164" s="251"/>
      <c r="E164" s="252" t="s">
        <v>106</v>
      </c>
      <c r="F164" s="246">
        <v>2353.1999999999998</v>
      </c>
      <c r="G164" s="247">
        <v>0</v>
      </c>
      <c r="H164" s="247">
        <f>+SUM(H165:H168)</f>
        <v>527.22</v>
      </c>
      <c r="I164" s="247">
        <f>H164/F164*100</f>
        <v>22.404385517593067</v>
      </c>
    </row>
    <row r="165" spans="2:9" ht="15" customHeight="1" x14ac:dyDescent="0.25">
      <c r="B165" s="126"/>
      <c r="C165" s="130"/>
      <c r="D165" s="128">
        <v>3221</v>
      </c>
      <c r="E165" s="94" t="s">
        <v>109</v>
      </c>
      <c r="F165" s="95">
        <v>0</v>
      </c>
      <c r="G165" s="96">
        <v>0</v>
      </c>
      <c r="H165" s="96">
        <v>410.22</v>
      </c>
      <c r="I165" s="96"/>
    </row>
    <row r="166" spans="2:9" ht="15.75" customHeight="1" x14ac:dyDescent="0.25">
      <c r="B166" s="126"/>
      <c r="C166" s="130"/>
      <c r="D166" s="128">
        <v>3225</v>
      </c>
      <c r="E166" s="94" t="s">
        <v>225</v>
      </c>
      <c r="F166" s="95">
        <v>0</v>
      </c>
      <c r="G166" s="96">
        <v>0</v>
      </c>
      <c r="H166" s="96">
        <v>0</v>
      </c>
      <c r="I166" s="96"/>
    </row>
    <row r="167" spans="2:9" ht="15.75" customHeight="1" x14ac:dyDescent="0.25">
      <c r="B167" s="126"/>
      <c r="C167" s="130"/>
      <c r="D167" s="128">
        <v>3222</v>
      </c>
      <c r="E167" s="94" t="s">
        <v>224</v>
      </c>
      <c r="F167" s="95">
        <v>0</v>
      </c>
      <c r="G167" s="96">
        <v>0</v>
      </c>
      <c r="H167" s="96">
        <v>86.78</v>
      </c>
      <c r="I167" s="96"/>
    </row>
    <row r="168" spans="2:9" ht="15" customHeight="1" x14ac:dyDescent="0.25">
      <c r="B168" s="126"/>
      <c r="C168" s="130"/>
      <c r="D168" s="128">
        <v>3299</v>
      </c>
      <c r="E168" s="94" t="s">
        <v>84</v>
      </c>
      <c r="F168" s="95">
        <v>0</v>
      </c>
      <c r="G168" s="96">
        <v>0</v>
      </c>
      <c r="H168" s="96">
        <v>30.22</v>
      </c>
      <c r="I168" s="96"/>
    </row>
    <row r="169" spans="2:9" ht="26.45" customHeight="1" x14ac:dyDescent="0.25">
      <c r="B169" s="242" t="s">
        <v>209</v>
      </c>
      <c r="C169" s="243"/>
      <c r="D169" s="244"/>
      <c r="E169" s="245" t="s">
        <v>210</v>
      </c>
      <c r="F169" s="246">
        <f>F170+F184</f>
        <v>1192.42</v>
      </c>
      <c r="G169" s="255">
        <v>0</v>
      </c>
      <c r="H169" s="255">
        <f>+H170</f>
        <v>70.510000000000005</v>
      </c>
      <c r="I169" s="247">
        <f>H169/F169*100</f>
        <v>5.9131849516110098</v>
      </c>
    </row>
    <row r="170" spans="2:9" ht="26.45" customHeight="1" x14ac:dyDescent="0.25">
      <c r="B170" s="249"/>
      <c r="C170" s="250">
        <v>32</v>
      </c>
      <c r="D170" s="251"/>
      <c r="E170" s="245" t="s">
        <v>11</v>
      </c>
      <c r="F170" s="246">
        <v>1192.42</v>
      </c>
      <c r="G170" s="255">
        <v>0</v>
      </c>
      <c r="H170" s="255">
        <f>+SUM(H171:H172)</f>
        <v>70.510000000000005</v>
      </c>
      <c r="I170" s="247">
        <f>H170/F170*100</f>
        <v>5.9131849516110098</v>
      </c>
    </row>
    <row r="171" spans="2:9" ht="26.45" customHeight="1" x14ac:dyDescent="0.25">
      <c r="B171" s="126"/>
      <c r="C171" s="130"/>
      <c r="D171" s="128">
        <v>3221</v>
      </c>
      <c r="E171" s="97" t="s">
        <v>109</v>
      </c>
      <c r="F171" s="93">
        <v>0</v>
      </c>
      <c r="G171" s="96">
        <v>0</v>
      </c>
      <c r="H171" s="96">
        <v>70.510000000000005</v>
      </c>
      <c r="I171" s="96"/>
    </row>
    <row r="172" spans="2:9" ht="26.45" customHeight="1" x14ac:dyDescent="0.25">
      <c r="B172" s="126"/>
      <c r="C172" s="130"/>
      <c r="D172" s="128">
        <v>3225</v>
      </c>
      <c r="E172" s="97" t="s">
        <v>225</v>
      </c>
      <c r="F172" s="93">
        <v>0</v>
      </c>
      <c r="G172" s="96">
        <v>0</v>
      </c>
      <c r="H172" s="96">
        <v>0</v>
      </c>
      <c r="I172" s="96"/>
    </row>
    <row r="173" spans="2:9" x14ac:dyDescent="0.25">
      <c r="B173" s="198" t="s">
        <v>12</v>
      </c>
      <c r="C173" s="199"/>
      <c r="D173" s="200"/>
      <c r="E173" s="137" t="s">
        <v>48</v>
      </c>
      <c r="F173" s="95"/>
      <c r="G173" s="96" t="s">
        <v>48</v>
      </c>
      <c r="H173" s="96" t="s">
        <v>48</v>
      </c>
      <c r="I173" s="96"/>
    </row>
    <row r="174" spans="2:9" ht="33" customHeight="1" x14ac:dyDescent="0.25">
      <c r="B174" s="239" t="s">
        <v>211</v>
      </c>
      <c r="C174" s="240"/>
      <c r="D174" s="241"/>
      <c r="E174" s="237" t="s">
        <v>212</v>
      </c>
      <c r="F174" s="236">
        <f>+F181</f>
        <v>29.51</v>
      </c>
      <c r="G174" s="74">
        <v>0</v>
      </c>
      <c r="H174" s="74">
        <f>+H175+H178+H181</f>
        <v>2349.69</v>
      </c>
      <c r="I174" s="74">
        <f>H174/F174*100</f>
        <v>7962.3517451711277</v>
      </c>
    </row>
    <row r="175" spans="2:9" x14ac:dyDescent="0.25">
      <c r="B175" s="242" t="s">
        <v>209</v>
      </c>
      <c r="C175" s="243"/>
      <c r="D175" s="244"/>
      <c r="E175" s="245" t="s">
        <v>210</v>
      </c>
      <c r="F175" s="246">
        <f>+F176</f>
        <v>0</v>
      </c>
      <c r="G175" s="247">
        <v>0</v>
      </c>
      <c r="H175" s="247">
        <f>+H176</f>
        <v>338.78</v>
      </c>
      <c r="I175" s="247" t="e">
        <f>H175/F175*100</f>
        <v>#DIV/0!</v>
      </c>
    </row>
    <row r="176" spans="2:9" x14ac:dyDescent="0.25">
      <c r="B176" s="259"/>
      <c r="C176" s="257">
        <v>32</v>
      </c>
      <c r="D176" s="260"/>
      <c r="E176" s="252" t="s">
        <v>11</v>
      </c>
      <c r="F176" s="246">
        <v>0</v>
      </c>
      <c r="G176" s="247">
        <v>0</v>
      </c>
      <c r="H176" s="247">
        <f>+H177</f>
        <v>338.78</v>
      </c>
      <c r="I176" s="247" t="e">
        <f>H176/F176*100</f>
        <v>#DIV/0!</v>
      </c>
    </row>
    <row r="177" spans="2:9" x14ac:dyDescent="0.25">
      <c r="B177" s="126"/>
      <c r="C177" s="130"/>
      <c r="D177" s="128">
        <v>3225</v>
      </c>
      <c r="E177" s="94" t="s">
        <v>225</v>
      </c>
      <c r="F177" s="95">
        <v>0</v>
      </c>
      <c r="G177" s="96">
        <v>0</v>
      </c>
      <c r="H177" s="96">
        <f>338.78</f>
        <v>338.78</v>
      </c>
      <c r="I177" s="96"/>
    </row>
    <row r="178" spans="2:9" x14ac:dyDescent="0.25">
      <c r="B178" s="242" t="s">
        <v>223</v>
      </c>
      <c r="C178" s="243"/>
      <c r="D178" s="244"/>
      <c r="E178" s="252" t="s">
        <v>226</v>
      </c>
      <c r="F178" s="246">
        <f>+F179</f>
        <v>0</v>
      </c>
      <c r="G178" s="247">
        <v>0</v>
      </c>
      <c r="H178" s="247">
        <f>+H179</f>
        <v>2010.91</v>
      </c>
      <c r="I178" s="247" t="e">
        <f>H178/F178*100</f>
        <v>#DIV/0!</v>
      </c>
    </row>
    <row r="179" spans="2:9" x14ac:dyDescent="0.25">
      <c r="B179" s="259"/>
      <c r="C179" s="257">
        <v>32</v>
      </c>
      <c r="D179" s="260"/>
      <c r="E179" s="252" t="s">
        <v>11</v>
      </c>
      <c r="F179" s="246">
        <v>0</v>
      </c>
      <c r="G179" s="247">
        <v>0</v>
      </c>
      <c r="H179" s="247">
        <f>+H180</f>
        <v>2010.91</v>
      </c>
      <c r="I179" s="247" t="e">
        <f>H179/F179*100</f>
        <v>#DIV/0!</v>
      </c>
    </row>
    <row r="180" spans="2:9" x14ac:dyDescent="0.25">
      <c r="B180" s="126"/>
      <c r="C180" s="130"/>
      <c r="D180" s="128">
        <v>3225</v>
      </c>
      <c r="E180" s="94" t="s">
        <v>225</v>
      </c>
      <c r="F180" s="95">
        <v>0</v>
      </c>
      <c r="G180" s="96">
        <v>0</v>
      </c>
      <c r="H180" s="96">
        <f>1825.98+184.93</f>
        <v>2010.91</v>
      </c>
      <c r="I180" s="96"/>
    </row>
    <row r="181" spans="2:9" ht="29.45" customHeight="1" x14ac:dyDescent="0.25">
      <c r="B181" s="261" t="s">
        <v>213</v>
      </c>
      <c r="C181" s="262"/>
      <c r="D181" s="263"/>
      <c r="E181" s="252" t="s">
        <v>214</v>
      </c>
      <c r="F181" s="246">
        <f>+F182</f>
        <v>29.51</v>
      </c>
      <c r="G181" s="247">
        <v>0</v>
      </c>
      <c r="H181" s="247">
        <f>+H182</f>
        <v>0</v>
      </c>
      <c r="I181" s="247">
        <f>H181/F181*100</f>
        <v>0</v>
      </c>
    </row>
    <row r="182" spans="2:9" ht="27.6" customHeight="1" x14ac:dyDescent="0.25">
      <c r="B182" s="259"/>
      <c r="C182" s="257">
        <v>42</v>
      </c>
      <c r="D182" s="260"/>
      <c r="E182" s="252" t="s">
        <v>138</v>
      </c>
      <c r="F182" s="246">
        <v>29.51</v>
      </c>
      <c r="G182" s="247">
        <v>0</v>
      </c>
      <c r="H182" s="247">
        <f>+H183</f>
        <v>0</v>
      </c>
      <c r="I182" s="247">
        <f>H182/F182*100</f>
        <v>0</v>
      </c>
    </row>
    <row r="183" spans="2:9" ht="19.899999999999999" customHeight="1" x14ac:dyDescent="0.25">
      <c r="B183" s="207"/>
      <c r="C183" s="203"/>
      <c r="D183" s="100">
        <v>4241</v>
      </c>
      <c r="E183" s="94" t="s">
        <v>99</v>
      </c>
      <c r="F183" s="95">
        <v>0</v>
      </c>
      <c r="G183" s="96">
        <v>0</v>
      </c>
      <c r="H183" s="96">
        <v>0</v>
      </c>
      <c r="I183" s="96">
        <v>0</v>
      </c>
    </row>
    <row r="184" spans="2:9" ht="14.45" customHeight="1" x14ac:dyDescent="0.25">
      <c r="B184" s="207"/>
      <c r="C184" s="203"/>
      <c r="D184" s="100"/>
      <c r="E184" s="100"/>
      <c r="F184" s="93"/>
      <c r="G184" s="72"/>
      <c r="H184" s="72"/>
      <c r="I184" s="72"/>
    </row>
    <row r="185" spans="2:9" ht="25.15" customHeight="1" x14ac:dyDescent="0.25">
      <c r="B185" s="232" t="s">
        <v>215</v>
      </c>
      <c r="C185" s="233"/>
      <c r="D185" s="234"/>
      <c r="E185" s="235" t="s">
        <v>146</v>
      </c>
      <c r="F185" s="236">
        <f>F186+F189</f>
        <v>26934.400000000001</v>
      </c>
      <c r="G185" s="74">
        <v>0</v>
      </c>
      <c r="H185" s="74">
        <f>H186+H189</f>
        <v>12998.53</v>
      </c>
      <c r="I185" s="74">
        <f>H185/F185*100</f>
        <v>48.259957526434597</v>
      </c>
    </row>
    <row r="186" spans="2:9" ht="25.15" customHeight="1" x14ac:dyDescent="0.25">
      <c r="B186" s="261" t="s">
        <v>118</v>
      </c>
      <c r="C186" s="262"/>
      <c r="D186" s="263"/>
      <c r="E186" s="258" t="s">
        <v>143</v>
      </c>
      <c r="F186" s="246">
        <f>+F187</f>
        <v>23469.4</v>
      </c>
      <c r="G186" s="247">
        <v>0</v>
      </c>
      <c r="H186" s="247">
        <f>+H187</f>
        <v>11327.45</v>
      </c>
      <c r="I186" s="247">
        <f>H186/F186*100</f>
        <v>48.264761774906901</v>
      </c>
    </row>
    <row r="187" spans="2:9" ht="25.15" customHeight="1" x14ac:dyDescent="0.25">
      <c r="B187" s="259"/>
      <c r="C187" s="257">
        <v>32</v>
      </c>
      <c r="D187" s="260" t="s">
        <v>48</v>
      </c>
      <c r="E187" s="258" t="s">
        <v>106</v>
      </c>
      <c r="F187" s="246">
        <v>23469.4</v>
      </c>
      <c r="G187" s="247">
        <v>0</v>
      </c>
      <c r="H187" s="247">
        <f>+H188</f>
        <v>11327.45</v>
      </c>
      <c r="I187" s="247">
        <f>H187/F187*100</f>
        <v>48.264761774906901</v>
      </c>
    </row>
    <row r="188" spans="2:9" ht="25.15" customHeight="1" x14ac:dyDescent="0.25">
      <c r="B188" s="207"/>
      <c r="C188" s="203"/>
      <c r="D188" s="100">
        <v>3231</v>
      </c>
      <c r="E188" s="100" t="s">
        <v>110</v>
      </c>
      <c r="F188" s="95">
        <v>0</v>
      </c>
      <c r="G188" s="96">
        <v>0</v>
      </c>
      <c r="H188" s="96">
        <v>11327.45</v>
      </c>
      <c r="I188" s="96"/>
    </row>
    <row r="189" spans="2:9" ht="28.9" customHeight="1" x14ac:dyDescent="0.25">
      <c r="B189" s="261" t="s">
        <v>194</v>
      </c>
      <c r="C189" s="262"/>
      <c r="D189" s="263"/>
      <c r="E189" s="258" t="s">
        <v>193</v>
      </c>
      <c r="F189" s="246">
        <f>+F190+F192</f>
        <v>3465</v>
      </c>
      <c r="G189" s="247">
        <v>0</v>
      </c>
      <c r="H189" s="247">
        <f>+H190+H192</f>
        <v>1671.08</v>
      </c>
      <c r="I189" s="247">
        <f>H189/F189*100</f>
        <v>48.227417027417026</v>
      </c>
    </row>
    <row r="190" spans="2:9" x14ac:dyDescent="0.25">
      <c r="B190" s="259"/>
      <c r="C190" s="257">
        <v>32</v>
      </c>
      <c r="D190" s="260" t="s">
        <v>48</v>
      </c>
      <c r="E190" s="258" t="s">
        <v>106</v>
      </c>
      <c r="F190" s="246">
        <v>3465</v>
      </c>
      <c r="G190" s="247">
        <v>0</v>
      </c>
      <c r="H190" s="247">
        <f>+H191</f>
        <v>842.94</v>
      </c>
      <c r="I190" s="247">
        <f>H190/F190*100</f>
        <v>24.327272727272728</v>
      </c>
    </row>
    <row r="191" spans="2:9" ht="25.5" x14ac:dyDescent="0.25">
      <c r="B191" s="207"/>
      <c r="C191" s="203"/>
      <c r="D191" s="100">
        <v>3241</v>
      </c>
      <c r="E191" s="100" t="s">
        <v>227</v>
      </c>
      <c r="F191" s="95">
        <v>0</v>
      </c>
      <c r="G191" s="96">
        <v>0</v>
      </c>
      <c r="H191" s="96">
        <v>842.94</v>
      </c>
      <c r="I191" s="96"/>
    </row>
    <row r="192" spans="2:9" ht="24" customHeight="1" x14ac:dyDescent="0.25">
      <c r="B192" s="259"/>
      <c r="C192" s="257">
        <v>37</v>
      </c>
      <c r="D192" s="260" t="s">
        <v>48</v>
      </c>
      <c r="E192" s="258" t="s">
        <v>175</v>
      </c>
      <c r="F192" s="246">
        <v>0</v>
      </c>
      <c r="G192" s="247">
        <v>0</v>
      </c>
      <c r="H192" s="247">
        <f>+H193</f>
        <v>828.14</v>
      </c>
      <c r="I192" s="247" t="e">
        <f>H192/F192*100</f>
        <v>#DIV/0!</v>
      </c>
    </row>
    <row r="193" spans="2:9" x14ac:dyDescent="0.25">
      <c r="B193" s="207"/>
      <c r="C193" s="203"/>
      <c r="D193" s="100">
        <v>37219</v>
      </c>
      <c r="E193" s="100" t="s">
        <v>228</v>
      </c>
      <c r="F193" s="95">
        <v>0</v>
      </c>
      <c r="G193" s="96">
        <v>0</v>
      </c>
      <c r="H193" s="96">
        <v>828.14</v>
      </c>
      <c r="I193" s="96"/>
    </row>
    <row r="194" spans="2:9" x14ac:dyDescent="0.25">
      <c r="B194" s="207"/>
      <c r="C194" s="203"/>
      <c r="D194" s="100" t="s">
        <v>48</v>
      </c>
      <c r="E194" s="100" t="s">
        <v>48</v>
      </c>
      <c r="F194" s="95" t="s">
        <v>48</v>
      </c>
      <c r="G194" s="96" t="s">
        <v>48</v>
      </c>
      <c r="H194" s="96" t="s">
        <v>48</v>
      </c>
      <c r="I194" s="96" t="s">
        <v>48</v>
      </c>
    </row>
  </sheetData>
  <mergeCells count="51">
    <mergeCell ref="B2:I2"/>
    <mergeCell ref="B8:D8"/>
    <mergeCell ref="B24:D24"/>
    <mergeCell ref="B25:D25"/>
    <mergeCell ref="B10:D10"/>
    <mergeCell ref="B9:D9"/>
    <mergeCell ref="B4:I4"/>
    <mergeCell ref="B6:E6"/>
    <mergeCell ref="B7:E7"/>
    <mergeCell ref="B20:D20"/>
    <mergeCell ref="B19:D19"/>
    <mergeCell ref="B11:D11"/>
    <mergeCell ref="B12:D12"/>
    <mergeCell ref="B189:D189"/>
    <mergeCell ref="B174:D174"/>
    <mergeCell ref="B185:D185"/>
    <mergeCell ref="B186:D186"/>
    <mergeCell ref="B113:D113"/>
    <mergeCell ref="B133:D133"/>
    <mergeCell ref="B114:D114"/>
    <mergeCell ref="B181:D181"/>
    <mergeCell ref="B163:D163"/>
    <mergeCell ref="B138:D138"/>
    <mergeCell ref="B173:D173"/>
    <mergeCell ref="B16:D16"/>
    <mergeCell ref="B53:D53"/>
    <mergeCell ref="B104:D104"/>
    <mergeCell ref="B29:D29"/>
    <mergeCell ref="B30:D30"/>
    <mergeCell ref="B72:D72"/>
    <mergeCell ref="B73:D73"/>
    <mergeCell ref="B66:D66"/>
    <mergeCell ref="B67:D67"/>
    <mergeCell ref="B61:D61"/>
    <mergeCell ref="B62:D62"/>
    <mergeCell ref="B79:D79"/>
    <mergeCell ref="B18:D18"/>
    <mergeCell ref="B36:D36"/>
    <mergeCell ref="B37:D37"/>
    <mergeCell ref="B45:D45"/>
    <mergeCell ref="B178:D178"/>
    <mergeCell ref="B175:D175"/>
    <mergeCell ref="B130:D130"/>
    <mergeCell ref="B169:D169"/>
    <mergeCell ref="B115:D115"/>
    <mergeCell ref="B137:D137"/>
    <mergeCell ref="B135:D135"/>
    <mergeCell ref="B161:D161"/>
    <mergeCell ref="B80:D80"/>
    <mergeCell ref="B88:D88"/>
    <mergeCell ref="B96:D96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rowBreaks count="1" manualBreakCount="1">
    <brk id="17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SAŽETAK</vt:lpstr>
      <vt:lpstr>Rashodi prema funkcijskoj k </vt:lpstr>
      <vt:lpstr> Račun prihoda i rashoda</vt:lpstr>
      <vt:lpstr>Rashodi prema izvorima finan</vt:lpstr>
      <vt:lpstr>POSEBNI DIO</vt:lpstr>
      <vt:lpstr>' Račun prihoda i rashoda'!Podrucje_ispisa</vt:lpstr>
      <vt:lpstr>'POSEBNI DIO'!Podrucje_ispisa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Računovodstvo</cp:lastModifiedBy>
  <cp:lastPrinted>2026-07-24T11:07:50Z</cp:lastPrinted>
  <dcterms:created xsi:type="dcterms:W3CDTF">2022-08-12T12:51:27Z</dcterms:created>
  <dcterms:modified xsi:type="dcterms:W3CDTF">2026-07-27T07:14:08Z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